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i\Documents\Linda Glau\Budget 2023-2024\"/>
    </mc:Choice>
  </mc:AlternateContent>
  <xr:revisionPtr revIDLastSave="0" documentId="13_ncr:1_{A1DF8B03-6593-4F00-AACB-B7C427B23877}" xr6:coauthVersionLast="47" xr6:coauthVersionMax="47" xr10:uidLastSave="{00000000-0000-0000-0000-000000000000}"/>
  <bookViews>
    <workbookView xWindow="-108" yWindow="-108" windowWidth="23256" windowHeight="12456" xr2:uid="{EDA86060-7A35-42C9-A38C-7C238A6756C2}"/>
  </bookViews>
  <sheets>
    <sheet name="Approved Budget 23-24" sheetId="1" r:id="rId1"/>
    <sheet name="Sheet2" sheetId="2" r:id="rId2"/>
  </sheets>
  <definedNames>
    <definedName name="_xlnm.Print_Titles" localSheetId="0">'Approved Budget 23-24'!$1:$1</definedName>
    <definedName name="QB_COLUMN_2921" localSheetId="0" hidden="1">'Approved Budget 23-24'!$H$1</definedName>
    <definedName name="QB_COLUMN_29210" localSheetId="0" hidden="1">'Approved Budget 23-24'!$Q$1</definedName>
    <definedName name="QB_COLUMN_29211" localSheetId="0" hidden="1">'Approved Budget 23-24'!$R$1</definedName>
    <definedName name="QB_COLUMN_29212" localSheetId="0" hidden="1">'Approved Budget 23-24'!$S$1</definedName>
    <definedName name="QB_COLUMN_29213" localSheetId="0" hidden="1">'Approved Budget 23-24'!$W$1</definedName>
    <definedName name="QB_COLUMN_2922" localSheetId="0" hidden="1">'Approved Budget 23-24'!$I$1</definedName>
    <definedName name="QB_COLUMN_2923" localSheetId="0" hidden="1">'Approved Budget 23-24'!$J$1</definedName>
    <definedName name="QB_COLUMN_2924" localSheetId="0" hidden="1">'Approved Budget 23-24'!$K$1</definedName>
    <definedName name="QB_COLUMN_2925" localSheetId="0" hidden="1">'Approved Budget 23-24'!$L$1</definedName>
    <definedName name="QB_COLUMN_2926" localSheetId="0" hidden="1">'Approved Budget 23-24'!$M$1</definedName>
    <definedName name="QB_COLUMN_2927" localSheetId="0" hidden="1">'Approved Budget 23-24'!$N$1</definedName>
    <definedName name="QB_COLUMN_2928" localSheetId="0" hidden="1">'Approved Budget 23-24'!$O$1</definedName>
    <definedName name="QB_COLUMN_2929" localSheetId="0" hidden="1">'Approved Budget 23-24'!$P$1</definedName>
    <definedName name="QB_COLUMN_2930" localSheetId="0" hidden="1">'Approved Budget 23-24'!$X$1</definedName>
    <definedName name="QB_DATA_0" localSheetId="0" hidden="1">'Approved Budget 23-24'!$5:$5,'Approved Budget 23-24'!$6:$6,'Approved Budget 23-24'!$7:$7,'Approved Budget 23-24'!$8:$8,'Approved Budget 23-24'!$9:$9,'Approved Budget 23-24'!$10:$10,'Approved Budget 23-24'!$11:$11,'Approved Budget 23-24'!$12:$12,'Approved Budget 23-24'!$13:$13,'Approved Budget 23-24'!$14:$14,'Approved Budget 23-24'!$17:$17,'Approved Budget 23-24'!$18:$18,'Approved Budget 23-24'!$19:$19,'Approved Budget 23-24'!$20:$20,'Approved Budget 23-24'!$21:$21,'Approved Budget 23-24'!$24:$24</definedName>
    <definedName name="QB_DATA_1" localSheetId="0" hidden="1">'Approved Budget 23-24'!$25:$25,'Approved Budget 23-24'!$26:$26,'Approved Budget 23-24'!$27:$27,'Approved Budget 23-24'!$28:$28,'Approved Budget 23-24'!$29:$29,'Approved Budget 23-24'!$30:$30,'Approved Budget 23-24'!$31:$31,'Approved Budget 23-24'!$32:$32,'Approved Budget 23-24'!$33:$33,'Approved Budget 23-24'!$34:$34,'Approved Budget 23-24'!$41:$41,'Approved Budget 23-24'!$42:$42,'Approved Budget 23-24'!$43:$43,'Approved Budget 23-24'!$46:$46,'Approved Budget 23-24'!$49:$49,'Approved Budget 23-24'!$50:$50</definedName>
    <definedName name="QB_DATA_2" localSheetId="0" hidden="1">'Approved Budget 23-24'!$53:$53,'Approved Budget 23-24'!$54:$54,'Approved Budget 23-24'!$57:$57,'Approved Budget 23-24'!$58:$58,'Approved Budget 23-24'!$59:$59,'Approved Budget 23-24'!$62:$62,'Approved Budget 23-24'!$64:$64,'Approved Budget 23-24'!$69:$69,'Approved Budget 23-24'!$70:$70,'Approved Budget 23-24'!$73:$73,'Approved Budget 23-24'!$74:$74,'Approved Budget 23-24'!$75:$75,'Approved Budget 23-24'!$76:$76,'Approved Budget 23-24'!$77:$77,'Approved Budget 23-24'!$78:$78,'Approved Budget 23-24'!$79:$79</definedName>
    <definedName name="QB_DATA_3" localSheetId="0" hidden="1">'Approved Budget 23-24'!$80:$80,'Approved Budget 23-24'!$81:$81,'Approved Budget 23-24'!$83:$83,'Approved Budget 23-24'!$84:$84,'Approved Budget 23-24'!$86:$86,'Approved Budget 23-24'!$87:$87,'Approved Budget 23-24'!$88:$88,'Approved Budget 23-24'!$89:$89,'Approved Budget 23-24'!$90:$90,'Approved Budget 23-24'!$91:$91,'Approved Budget 23-24'!$93:$93,'Approved Budget 23-24'!$94:$94,'Approved Budget 23-24'!$95:$95,'Approved Budget 23-24'!$96:$96,'Approved Budget 23-24'!$98:$98,'Approved Budget 23-24'!$99:$99</definedName>
    <definedName name="QB_DATA_4" localSheetId="0" hidden="1">'Approved Budget 23-24'!$100:$100,'Approved Budget 23-24'!$101:$101,'Approved Budget 23-24'!$102:$102,'Approved Budget 23-24'!$103:$103,'Approved Budget 23-24'!$104:$104,'Approved Budget 23-24'!$107:$107,'Approved Budget 23-24'!$109:$109,'Approved Budget 23-24'!$110:$110,'Approved Budget 23-24'!$111:$111,'Approved Budget 23-24'!$112:$112,'Approved Budget 23-24'!$114:$114,'Approved Budget 23-24'!$115:$115,'Approved Budget 23-24'!$116:$116,'Approved Budget 23-24'!$117:$117,'Approved Budget 23-24'!$122:$122,'Approved Budget 23-24'!$124:$124</definedName>
    <definedName name="QB_DATA_5" localSheetId="0" hidden="1">'Approved Budget 23-24'!$128:$128,'Approved Budget 23-24'!$131:$131,'Approved Budget 23-24'!$134:$134,'Approved Budget 23-24'!$139:$139,'Approved Budget 23-24'!$149:$149,'Approved Budget 23-24'!$150:$150</definedName>
    <definedName name="QB_FORMULA_0" localSheetId="0" hidden="1">'Approved Budget 23-24'!$X$5,'Approved Budget 23-24'!$X$6,'Approved Budget 23-24'!$X$7,'Approved Budget 23-24'!$X$8,'Approved Budget 23-24'!$X$9,'Approved Budget 23-24'!$X$10,'Approved Budget 23-24'!$X$11,'Approved Budget 23-24'!$X$12,'Approved Budget 23-24'!$X$13,'Approved Budget 23-24'!$X$14,'Approved Budget 23-24'!$H$15,'Approved Budget 23-24'!$I$15,'Approved Budget 23-24'!$J$15,'Approved Budget 23-24'!$K$15,'Approved Budget 23-24'!$L$15,'Approved Budget 23-24'!$M$15</definedName>
    <definedName name="QB_FORMULA_1" localSheetId="0" hidden="1">'Approved Budget 23-24'!$N$15,'Approved Budget 23-24'!$O$15,'Approved Budget 23-24'!$P$15,'Approved Budget 23-24'!$Q$15,'Approved Budget 23-24'!$R$15,'Approved Budget 23-24'!$S$15,'Approved Budget 23-24'!$W$15,'Approved Budget 23-24'!$X$15,'Approved Budget 23-24'!$X$17,'Approved Budget 23-24'!$X$18,'Approved Budget 23-24'!$X$19,'Approved Budget 23-24'!$X$20,'Approved Budget 23-24'!$X$21,'Approved Budget 23-24'!$H$22,'Approved Budget 23-24'!$I$22,'Approved Budget 23-24'!$J$22</definedName>
    <definedName name="QB_FORMULA_10" localSheetId="0" hidden="1">'Approved Budget 23-24'!$X$57,'Approved Budget 23-24'!$X$58,'Approved Budget 23-24'!$X$59,'Approved Budget 23-24'!$H$60,'Approved Budget 23-24'!$I$60,'Approved Budget 23-24'!$J$60,'Approved Budget 23-24'!$K$60,'Approved Budget 23-24'!$L$60,'Approved Budget 23-24'!$M$60,'Approved Budget 23-24'!$N$60,'Approved Budget 23-24'!$O$60,'Approved Budget 23-24'!$P$60,'Approved Budget 23-24'!$Q$60,'Approved Budget 23-24'!$R$60,'Approved Budget 23-24'!$S$60,'Approved Budget 23-24'!$W$60</definedName>
    <definedName name="QB_FORMULA_11" localSheetId="0" hidden="1">'Approved Budget 23-24'!$X$60,'Approved Budget 23-24'!$X$62,'Approved Budget 23-24'!$X$64,'Approved Budget 23-24'!$H$65,'Approved Budget 23-24'!$I$65,'Approved Budget 23-24'!$J$65,'Approved Budget 23-24'!$K$65,'Approved Budget 23-24'!$L$65,'Approved Budget 23-24'!$M$65,'Approved Budget 23-24'!$N$65,'Approved Budget 23-24'!$O$65,'Approved Budget 23-24'!$P$65,'Approved Budget 23-24'!$Q$65,'Approved Budget 23-24'!$R$65,'Approved Budget 23-24'!$S$65,'Approved Budget 23-24'!$W$65</definedName>
    <definedName name="QB_FORMULA_12" localSheetId="0" hidden="1">'Approved Budget 23-24'!$X$65,'Approved Budget 23-24'!$H$66,'Approved Budget 23-24'!$I$66,'Approved Budget 23-24'!$J$66,'Approved Budget 23-24'!$K$66,'Approved Budget 23-24'!$L$66,'Approved Budget 23-24'!$M$66,'Approved Budget 23-24'!$N$66,'Approved Budget 23-24'!$O$66,'Approved Budget 23-24'!$P$66,'Approved Budget 23-24'!$Q$66,'Approved Budget 23-24'!$R$66,'Approved Budget 23-24'!$S$66,'Approved Budget 23-24'!$W$66,'Approved Budget 23-24'!$X$66,'Approved Budget 23-24'!$X$69</definedName>
    <definedName name="QB_FORMULA_13" localSheetId="0" hidden="1">'Approved Budget 23-24'!$X$70,'Approved Budget 23-24'!$H$71,'Approved Budget 23-24'!$I$71,'Approved Budget 23-24'!$J$71,'Approved Budget 23-24'!$K$71,'Approved Budget 23-24'!$L$71,'Approved Budget 23-24'!$M$71,'Approved Budget 23-24'!$N$71,'Approved Budget 23-24'!$O$71,'Approved Budget 23-24'!$P$71,'Approved Budget 23-24'!$Q$71,'Approved Budget 23-24'!$R$71,'Approved Budget 23-24'!$S$71,'Approved Budget 23-24'!$W$71,'Approved Budget 23-24'!$X$71,'Approved Budget 23-24'!$X$73</definedName>
    <definedName name="QB_FORMULA_14" localSheetId="0" hidden="1">'Approved Budget 23-24'!$X$74,'Approved Budget 23-24'!$X$75,'Approved Budget 23-24'!$X$76,'Approved Budget 23-24'!$X$77,'Approved Budget 23-24'!$X$78,'Approved Budget 23-24'!$X$79,'Approved Budget 23-24'!$X$80,'Approved Budget 23-24'!$X$81,'Approved Budget 23-24'!$X$83,'Approved Budget 23-24'!$X$84,'Approved Budget 23-24'!$X$86,'Approved Budget 23-24'!$X$87,'Approved Budget 23-24'!$X$88,'Approved Budget 23-24'!$X$89,'Approved Budget 23-24'!$X$90,'Approved Budget 23-24'!$X$91</definedName>
    <definedName name="QB_FORMULA_15" localSheetId="0" hidden="1">'Approved Budget 23-24'!$X$93,'Approved Budget 23-24'!$X$94,'Approved Budget 23-24'!$X$95,'Approved Budget 23-24'!$X$96,'Approved Budget 23-24'!$X$98,'Approved Budget 23-24'!$X$99,'Approved Budget 23-24'!$X$100,'Approved Budget 23-24'!$X$101,'Approved Budget 23-24'!$X$102,'Approved Budget 23-24'!$X$103,'Approved Budget 23-24'!$X$104,'Approved Budget 23-24'!$H$105,'Approved Budget 23-24'!$I$105,'Approved Budget 23-24'!$J$105,'Approved Budget 23-24'!$K$105,'Approved Budget 23-24'!$L$105</definedName>
    <definedName name="QB_FORMULA_16" localSheetId="0" hidden="1">'Approved Budget 23-24'!$M$105,'Approved Budget 23-24'!$N$105,'Approved Budget 23-24'!$O$105,'Approved Budget 23-24'!$P$105,'Approved Budget 23-24'!$Q$105,'Approved Budget 23-24'!$R$105,'Approved Budget 23-24'!$S$105,'Approved Budget 23-24'!$W$105,'Approved Budget 23-24'!$X$105,'Approved Budget 23-24'!$X$107,'Approved Budget 23-24'!$X$109,'Approved Budget 23-24'!$X$110,'Approved Budget 23-24'!$X$111,'Approved Budget 23-24'!$X$112,'Approved Budget 23-24'!$X$114,'Approved Budget 23-24'!$X$115</definedName>
    <definedName name="QB_FORMULA_17" localSheetId="0" hidden="1">'Approved Budget 23-24'!$X$116,'Approved Budget 23-24'!$X$117,'Approved Budget 23-24'!$H$118,'Approved Budget 23-24'!$I$118,'Approved Budget 23-24'!$J$118,'Approved Budget 23-24'!$K$118,'Approved Budget 23-24'!$L$118,'Approved Budget 23-24'!$M$118,'Approved Budget 23-24'!$N$118,'Approved Budget 23-24'!$O$118,'Approved Budget 23-24'!$P$118,'Approved Budget 23-24'!$Q$118,'Approved Budget 23-24'!$R$118,'Approved Budget 23-24'!$S$118,'Approved Budget 23-24'!$W$118,'Approved Budget 23-24'!$X$118</definedName>
    <definedName name="QB_FORMULA_18" localSheetId="0" hidden="1">'Approved Budget 23-24'!$H$119,'Approved Budget 23-24'!$I$119,'Approved Budget 23-24'!$J$119,'Approved Budget 23-24'!$K$119,'Approved Budget 23-24'!$L$119,'Approved Budget 23-24'!$M$119,'Approved Budget 23-24'!$N$119,'Approved Budget 23-24'!$O$119,'Approved Budget 23-24'!$P$119,'Approved Budget 23-24'!$Q$119,'Approved Budget 23-24'!$R$119,'Approved Budget 23-24'!$S$119,'Approved Budget 23-24'!$W$119,'Approved Budget 23-24'!$X$119,'Approved Budget 23-24'!$X$122,'Approved Budget 23-24'!$H$123</definedName>
    <definedName name="QB_FORMULA_19" localSheetId="0" hidden="1">'Approved Budget 23-24'!$I$123,'Approved Budget 23-24'!$J$123,'Approved Budget 23-24'!$K$123,'Approved Budget 23-24'!$L$123,'Approved Budget 23-24'!$M$123,'Approved Budget 23-24'!$N$123,'Approved Budget 23-24'!$O$123,'Approved Budget 23-24'!$P$123,'Approved Budget 23-24'!$Q$123,'Approved Budget 23-24'!$R$123,'Approved Budget 23-24'!$S$123,'Approved Budget 23-24'!$W$123,'Approved Budget 23-24'!$X$123,'Approved Budget 23-24'!$X$124,'Approved Budget 23-24'!$H$125,'Approved Budget 23-24'!$I$125</definedName>
    <definedName name="QB_FORMULA_2" localSheetId="0" hidden="1">'Approved Budget 23-24'!$K$22,'Approved Budget 23-24'!$L$22,'Approved Budget 23-24'!$M$22,'Approved Budget 23-24'!$N$22,'Approved Budget 23-24'!$O$22,'Approved Budget 23-24'!$P$22,'Approved Budget 23-24'!$Q$22,'Approved Budget 23-24'!$R$22,'Approved Budget 23-24'!$S$22,'Approved Budget 23-24'!$W$22,'Approved Budget 23-24'!$X$22,'Approved Budget 23-24'!$X$24,'Approved Budget 23-24'!$X$25,'Approved Budget 23-24'!$X$26,'Approved Budget 23-24'!$X$27,'Approved Budget 23-24'!$X$28</definedName>
    <definedName name="QB_FORMULA_20" localSheetId="0" hidden="1">'Approved Budget 23-24'!$J$125,'Approved Budget 23-24'!$K$125,'Approved Budget 23-24'!$L$125,'Approved Budget 23-24'!$M$125,'Approved Budget 23-24'!$N$125,'Approved Budget 23-24'!$O$125,'Approved Budget 23-24'!$P$125,'Approved Budget 23-24'!$Q$125,'Approved Budget 23-24'!$R$125,'Approved Budget 23-24'!$S$125,'Approved Budget 23-24'!$W$125,'Approved Budget 23-24'!$X$125,'Approved Budget 23-24'!$X$128,'Approved Budget 23-24'!$X$131,'Approved Budget 23-24'!$H$132,'Approved Budget 23-24'!$I$132</definedName>
    <definedName name="QB_FORMULA_21" localSheetId="0" hidden="1">'Approved Budget 23-24'!$J$132,'Approved Budget 23-24'!$K$132,'Approved Budget 23-24'!$L$132,'Approved Budget 23-24'!$M$132,'Approved Budget 23-24'!$N$132,'Approved Budget 23-24'!$O$132,'Approved Budget 23-24'!$P$132,'Approved Budget 23-24'!$Q$132,'Approved Budget 23-24'!$R$132,'Approved Budget 23-24'!$S$132,'Approved Budget 23-24'!$W$132,'Approved Budget 23-24'!$X$132,'Approved Budget 23-24'!$X$134,'Approved Budget 23-24'!$H$135,'Approved Budget 23-24'!$I$135,'Approved Budget 23-24'!$J$135</definedName>
    <definedName name="QB_FORMULA_22" localSheetId="0" hidden="1">'Approved Budget 23-24'!$K$135,'Approved Budget 23-24'!$L$135,'Approved Budget 23-24'!$M$135,'Approved Budget 23-24'!$N$135,'Approved Budget 23-24'!$O$135,'Approved Budget 23-24'!$P$135,'Approved Budget 23-24'!$Q$135,'Approved Budget 23-24'!$R$135,'Approved Budget 23-24'!$S$135,'Approved Budget 23-24'!$W$135,'Approved Budget 23-24'!$X$135,'Approved Budget 23-24'!$X$139,'Approved Budget 23-24'!$H$140,'Approved Budget 23-24'!$I$140,'Approved Budget 23-24'!$J$140,'Approved Budget 23-24'!$K$140</definedName>
    <definedName name="QB_FORMULA_23" localSheetId="0" hidden="1">'Approved Budget 23-24'!$L$140,'Approved Budget 23-24'!$M$140,'Approved Budget 23-24'!$N$140,'Approved Budget 23-24'!$O$140,'Approved Budget 23-24'!$P$140,'Approved Budget 23-24'!$Q$140,'Approved Budget 23-24'!$R$140,'Approved Budget 23-24'!$S$140,'Approved Budget 23-24'!$W$140,'Approved Budget 23-24'!$X$140,'Approved Budget 23-24'!$H$141,'Approved Budget 23-24'!$I$141,'Approved Budget 23-24'!$J$141,'Approved Budget 23-24'!$K$141,'Approved Budget 23-24'!$L$141,'Approved Budget 23-24'!$M$141</definedName>
    <definedName name="QB_FORMULA_24" localSheetId="0" hidden="1">'Approved Budget 23-24'!$N$141,'Approved Budget 23-24'!$O$141,'Approved Budget 23-24'!$P$141,'Approved Budget 23-24'!$Q$141,'Approved Budget 23-24'!$R$141,'Approved Budget 23-24'!$S$141,'Approved Budget 23-24'!$W$141,'Approved Budget 23-24'!$X$141,'Approved Budget 23-24'!$H$145,'Approved Budget 23-24'!$I$145,'Approved Budget 23-24'!$J$145,'Approved Budget 23-24'!$K$145,'Approved Budget 23-24'!$L$145,'Approved Budget 23-24'!$M$145,'Approved Budget 23-24'!$N$145,'Approved Budget 23-24'!$O$145</definedName>
    <definedName name="QB_FORMULA_25" localSheetId="0" hidden="1">'Approved Budget 23-24'!$P$145,'Approved Budget 23-24'!$Q$145,'Approved Budget 23-24'!$R$145,'Approved Budget 23-24'!$S$145,'Approved Budget 23-24'!$W$145,'Approved Budget 23-24'!$X$145,'Approved Budget 23-24'!$H$146,'Approved Budget 23-24'!$I$146,'Approved Budget 23-24'!$J$146,'Approved Budget 23-24'!$K$146,'Approved Budget 23-24'!$L$146,'Approved Budget 23-24'!$M$146,'Approved Budget 23-24'!$N$146,'Approved Budget 23-24'!$O$146,'Approved Budget 23-24'!$P$146,'Approved Budget 23-24'!$Q$146</definedName>
    <definedName name="QB_FORMULA_26" localSheetId="0" hidden="1">'Approved Budget 23-24'!$R$146,'Approved Budget 23-24'!$S$146,'Approved Budget 23-24'!$W$146,'Approved Budget 23-24'!$X$146,'Approved Budget 23-24'!$X$149,'Approved Budget 23-24'!$X$150,'Approved Budget 23-24'!$H$151,'Approved Budget 23-24'!$I$151,'Approved Budget 23-24'!$J$151,'Approved Budget 23-24'!$K$151,'Approved Budget 23-24'!$L$151,'Approved Budget 23-24'!$M$151,'Approved Budget 23-24'!$N$151,'Approved Budget 23-24'!$O$151,'Approved Budget 23-24'!$P$151,'Approved Budget 23-24'!$Q$151</definedName>
    <definedName name="QB_FORMULA_27" localSheetId="0" hidden="1">'Approved Budget 23-24'!$R$151,'Approved Budget 23-24'!$S$151,'Approved Budget 23-24'!$W$151,'Approved Budget 23-24'!$X$151,'Approved Budget 23-24'!$H$152,'Approved Budget 23-24'!$I$152,'Approved Budget 23-24'!$J$152,'Approved Budget 23-24'!$K$152,'Approved Budget 23-24'!$L$152,'Approved Budget 23-24'!$M$152,'Approved Budget 23-24'!$N$152,'Approved Budget 23-24'!$O$152,'Approved Budget 23-24'!$P$152,'Approved Budget 23-24'!$Q$152,'Approved Budget 23-24'!$R$152,'Approved Budget 23-24'!$S$152</definedName>
    <definedName name="QB_FORMULA_28" localSheetId="0" hidden="1">'Approved Budget 23-24'!$W$152,'Approved Budget 23-24'!$X$152,'Approved Budget 23-24'!$H$153,'Approved Budget 23-24'!$I$153,'Approved Budget 23-24'!$J$153,'Approved Budget 23-24'!$K$153,'Approved Budget 23-24'!$L$153,'Approved Budget 23-24'!$M$153,'Approved Budget 23-24'!$N$153,'Approved Budget 23-24'!$O$153,'Approved Budget 23-24'!$P$153,'Approved Budget 23-24'!$Q$153,'Approved Budget 23-24'!$R$153,'Approved Budget 23-24'!$S$153,'Approved Budget 23-24'!$W$153,'Approved Budget 23-24'!$X$153</definedName>
    <definedName name="QB_FORMULA_3" localSheetId="0" hidden="1">'Approved Budget 23-24'!$X$29,'Approved Budget 23-24'!$X$30,'Approved Budget 23-24'!$X$31,'Approved Budget 23-24'!$X$32,'Approved Budget 23-24'!$X$33,'Approved Budget 23-24'!$X$34,'Approved Budget 23-24'!$H$35,'Approved Budget 23-24'!$I$35,'Approved Budget 23-24'!$J$35,'Approved Budget 23-24'!$K$35,'Approved Budget 23-24'!$L$35,'Approved Budget 23-24'!$M$35,'Approved Budget 23-24'!$N$35,'Approved Budget 23-24'!$O$35,'Approved Budget 23-24'!$P$35,'Approved Budget 23-24'!$Q$35</definedName>
    <definedName name="QB_FORMULA_4" localSheetId="0" hidden="1">'Approved Budget 23-24'!$R$35,'Approved Budget 23-24'!$S$35,'Approved Budget 23-24'!$W$35,'Approved Budget 23-24'!$X$35,'Approved Budget 23-24'!$H$36,'Approved Budget 23-24'!$I$36,'Approved Budget 23-24'!$J$36,'Approved Budget 23-24'!$K$36,'Approved Budget 23-24'!$L$36,'Approved Budget 23-24'!$M$36,'Approved Budget 23-24'!$N$36,'Approved Budget 23-24'!$O$36,'Approved Budget 23-24'!$P$36,'Approved Budget 23-24'!$Q$36,'Approved Budget 23-24'!$R$36,'Approved Budget 23-24'!$S$36</definedName>
    <definedName name="QB_FORMULA_5" localSheetId="0" hidden="1">'Approved Budget 23-24'!$W$36,'Approved Budget 23-24'!$X$36,'Approved Budget 23-24'!$H$37,'Approved Budget 23-24'!$I$37,'Approved Budget 23-24'!$J$37,'Approved Budget 23-24'!$K$37,'Approved Budget 23-24'!$L$37,'Approved Budget 23-24'!$M$37,'Approved Budget 23-24'!$N$37,'Approved Budget 23-24'!$O$37,'Approved Budget 23-24'!$P$37,'Approved Budget 23-24'!$Q$37,'Approved Budget 23-24'!$R$37,'Approved Budget 23-24'!$S$37,'Approved Budget 23-24'!$W$37,'Approved Budget 23-24'!$X$37</definedName>
    <definedName name="QB_FORMULA_6" localSheetId="0" hidden="1">'Approved Budget 23-24'!$X$41,'Approved Budget 23-24'!$X$42,'Approved Budget 23-24'!$X$43,'Approved Budget 23-24'!$H$44,'Approved Budget 23-24'!$I$44,'Approved Budget 23-24'!$J$44,'Approved Budget 23-24'!$K$44,'Approved Budget 23-24'!$L$44,'Approved Budget 23-24'!$M$44,'Approved Budget 23-24'!$N$44,'Approved Budget 23-24'!$O$44,'Approved Budget 23-24'!$P$44,'Approved Budget 23-24'!$Q$44,'Approved Budget 23-24'!$R$44,'Approved Budget 23-24'!$S$44,'Approved Budget 23-24'!$W$44</definedName>
    <definedName name="QB_FORMULA_7" localSheetId="0" hidden="1">'Approved Budget 23-24'!$X$44,'Approved Budget 23-24'!$X$46,'Approved Budget 23-24'!$H$47,'Approved Budget 23-24'!$I$47,'Approved Budget 23-24'!$J$47,'Approved Budget 23-24'!$K$47,'Approved Budget 23-24'!$L$47,'Approved Budget 23-24'!$M$47,'Approved Budget 23-24'!$N$47,'Approved Budget 23-24'!$O$47,'Approved Budget 23-24'!$P$47,'Approved Budget 23-24'!$Q$47,'Approved Budget 23-24'!$R$47,'Approved Budget 23-24'!$S$47,'Approved Budget 23-24'!$W$47,'Approved Budget 23-24'!$X$47</definedName>
    <definedName name="QB_FORMULA_8" localSheetId="0" hidden="1">'Approved Budget 23-24'!$X$49,'Approved Budget 23-24'!$X$50,'Approved Budget 23-24'!$H$51,'Approved Budget 23-24'!$I$51,'Approved Budget 23-24'!$J$51,'Approved Budget 23-24'!$K$51,'Approved Budget 23-24'!$L$51,'Approved Budget 23-24'!$M$51,'Approved Budget 23-24'!$N$51,'Approved Budget 23-24'!$O$51,'Approved Budget 23-24'!$P$51,'Approved Budget 23-24'!$Q$51,'Approved Budget 23-24'!$R$51,'Approved Budget 23-24'!$S$51,'Approved Budget 23-24'!$W$51,'Approved Budget 23-24'!$X$51</definedName>
    <definedName name="QB_FORMULA_9" localSheetId="0" hidden="1">'Approved Budget 23-24'!$X$53,'Approved Budget 23-24'!$X$54,'Approved Budget 23-24'!$H$55,'Approved Budget 23-24'!$I$55,'Approved Budget 23-24'!$J$55,'Approved Budget 23-24'!$K$55,'Approved Budget 23-24'!$L$55,'Approved Budget 23-24'!$M$55,'Approved Budget 23-24'!$N$55,'Approved Budget 23-24'!$O$55,'Approved Budget 23-24'!$P$55,'Approved Budget 23-24'!$Q$55,'Approved Budget 23-24'!$R$55,'Approved Budget 23-24'!$S$55,'Approved Budget 23-24'!$W$55,'Approved Budget 23-24'!$X$55</definedName>
    <definedName name="QB_ROW_10260" localSheetId="0" hidden="1">'Approved Budget 23-24'!$G$46</definedName>
    <definedName name="QB_ROW_103260" localSheetId="0" hidden="1">'Approved Budget 23-24'!$G$103</definedName>
    <definedName name="QB_ROW_109260" localSheetId="0" hidden="1">'Approved Budget 23-24'!$G$89</definedName>
    <definedName name="QB_ROW_11260" localSheetId="0" hidden="1">'Approved Budget 23-24'!$G$41</definedName>
    <definedName name="QB_ROW_12250" localSheetId="0" hidden="1">'Approved Budget 23-24'!$F$34</definedName>
    <definedName name="QB_ROW_1260" localSheetId="0" hidden="1">'Approved Budget 23-24'!$G$57</definedName>
    <definedName name="QB_ROW_13250" localSheetId="0" hidden="1">'Approved Budget 23-24'!$F$20</definedName>
    <definedName name="QB_ROW_142260" localSheetId="0" hidden="1">'Approved Budget 23-24'!$G$122</definedName>
    <definedName name="QB_ROW_14250" localSheetId="0" hidden="1">'Approved Budget 23-24'!$F$25</definedName>
    <definedName name="QB_ROW_143250" localSheetId="0" hidden="1">'Approved Budget 23-24'!$F$21</definedName>
    <definedName name="QB_ROW_146250" localSheetId="0" hidden="1">'Approved Budget 23-24'!$F$19</definedName>
    <definedName name="QB_ROW_152260" localSheetId="0" hidden="1">'Approved Budget 23-24'!$G$128</definedName>
    <definedName name="QB_ROW_154260" localSheetId="0" hidden="1">'Approved Budget 23-24'!$G$43</definedName>
    <definedName name="QB_ROW_155260" localSheetId="0" hidden="1">'Approved Budget 23-24'!$G$58</definedName>
    <definedName name="QB_ROW_159260" localSheetId="0" hidden="1">'Approved Budget 23-24'!$G$73</definedName>
    <definedName name="QB_ROW_160260" localSheetId="0" hidden="1">'Approved Budget 23-24'!$G$79</definedName>
    <definedName name="QB_ROW_161250" localSheetId="0" hidden="1">'Approved Budget 23-24'!$F$10</definedName>
    <definedName name="QB_ROW_164250" localSheetId="0" hidden="1">'Approved Budget 23-24'!$F$13</definedName>
    <definedName name="QB_ROW_165260" localSheetId="0" hidden="1">'Approved Budget 23-24'!$G$64</definedName>
    <definedName name="QB_ROW_166260" localSheetId="0" hidden="1">'Approved Budget 23-24'!$G$42</definedName>
    <definedName name="QB_ROW_171040" localSheetId="0" hidden="1">'Approved Budget 23-24'!$E$4</definedName>
    <definedName name="QB_ROW_171340" localSheetId="0" hidden="1">'Approved Budget 23-24'!$E$15</definedName>
    <definedName name="QB_ROW_172040" localSheetId="0" hidden="1">'Approved Budget 23-24'!$E$23</definedName>
    <definedName name="QB_ROW_172340" localSheetId="0" hidden="1">'Approved Budget 23-24'!$E$35</definedName>
    <definedName name="QB_ROW_173050" localSheetId="0" hidden="1">'Approved Budget 23-24'!$F$40</definedName>
    <definedName name="QB_ROW_173350" localSheetId="0" hidden="1">'Approved Budget 23-24'!$F$44</definedName>
    <definedName name="QB_ROW_175050" localSheetId="0" hidden="1">'Approved Budget 23-24'!$F$45</definedName>
    <definedName name="QB_ROW_175350" localSheetId="0" hidden="1">'Approved Budget 23-24'!$F$47</definedName>
    <definedName name="QB_ROW_177050" localSheetId="0" hidden="1">'Approved Budget 23-24'!$F$48</definedName>
    <definedName name="QB_ROW_177350" localSheetId="0" hidden="1">'Approved Budget 23-24'!$F$51</definedName>
    <definedName name="QB_ROW_178050" localSheetId="0" hidden="1">'Approved Budget 23-24'!$F$52</definedName>
    <definedName name="QB_ROW_178350" localSheetId="0" hidden="1">'Approved Budget 23-24'!$F$55</definedName>
    <definedName name="QB_ROW_179050" localSheetId="0" hidden="1">'Approved Budget 23-24'!$F$56</definedName>
    <definedName name="QB_ROW_179350" localSheetId="0" hidden="1">'Approved Budget 23-24'!$F$60</definedName>
    <definedName name="QB_ROW_180050" localSheetId="0" hidden="1">'Approved Budget 23-24'!$F$61</definedName>
    <definedName name="QB_ROW_180350" localSheetId="0" hidden="1">'Approved Budget 23-24'!$F$65</definedName>
    <definedName name="QB_ROW_181050" localSheetId="0" hidden="1">'Approved Budget 23-24'!$F$106</definedName>
    <definedName name="QB_ROW_181350" localSheetId="0" hidden="1">'Approved Budget 23-24'!$F$118</definedName>
    <definedName name="QB_ROW_182050" localSheetId="0" hidden="1">'Approved Budget 23-24'!$F$72</definedName>
    <definedName name="QB_ROW_182350" localSheetId="0" hidden="1">'Approved Budget 23-24'!$F$105</definedName>
    <definedName name="QB_ROW_18301" localSheetId="0" hidden="1">'Approved Budget 23-24'!$A$153</definedName>
    <definedName name="QB_ROW_183050" localSheetId="0" hidden="1">'Approved Budget 23-24'!$F$68</definedName>
    <definedName name="QB_ROW_183350" localSheetId="0" hidden="1">'Approved Budget 23-24'!$F$71</definedName>
    <definedName name="QB_ROW_186050" localSheetId="0" hidden="1">'Approved Budget 23-24'!$F$121</definedName>
    <definedName name="QB_ROW_186350" localSheetId="0" hidden="1">'Approved Budget 23-24'!$F$123</definedName>
    <definedName name="QB_ROW_187050" localSheetId="0" hidden="1">'Approved Budget 23-24'!$F$133</definedName>
    <definedName name="QB_ROW_187350" localSheetId="0" hidden="1">'Approved Budget 23-24'!$F$135</definedName>
    <definedName name="QB_ROW_188050" localSheetId="0" hidden="1">'Approved Budget 23-24'!$F$127</definedName>
    <definedName name="QB_ROW_188350" localSheetId="0" hidden="1">'Approved Budget 23-24'!$F$132</definedName>
    <definedName name="QB_ROW_19011" localSheetId="0" hidden="1">'Approved Budget 23-24'!$B$2</definedName>
    <definedName name="QB_ROW_191050" localSheetId="0" hidden="1">'Approved Budget 23-24'!$F$136</definedName>
    <definedName name="QB_ROW_191350" localSheetId="0" hidden="1">'Approved Budget 23-24'!$F$140</definedName>
    <definedName name="QB_ROW_19311" localSheetId="0" hidden="1">'Approved Budget 23-24'!$B$146</definedName>
    <definedName name="QB_ROW_193260" localSheetId="0" hidden="1">'Approved Budget 23-24'!$G$112</definedName>
    <definedName name="QB_ROW_194250" localSheetId="0" hidden="1">'Approved Budget 23-24'!$F$31</definedName>
    <definedName name="QB_ROW_200230" localSheetId="0" hidden="1">'Approved Budget 23-24'!$D$150</definedName>
    <definedName name="QB_ROW_20031" localSheetId="0" hidden="1">'Approved Budget 23-24'!$D$3</definedName>
    <definedName name="QB_ROW_202230" localSheetId="0" hidden="1">'Approved Budget 23-24'!$D$149</definedName>
    <definedName name="QB_ROW_20250" localSheetId="0" hidden="1">'Approved Budget 23-24'!$F$33</definedName>
    <definedName name="QB_ROW_20331" localSheetId="0" hidden="1">'Approved Budget 23-24'!$D$36</definedName>
    <definedName name="QB_ROW_207350" localSheetId="0" hidden="1">'Approved Budget 23-24'!$F$28</definedName>
    <definedName name="QB_ROW_21031" localSheetId="0" hidden="1">'Approved Budget 23-24'!$D$38</definedName>
    <definedName name="QB_ROW_211260" localSheetId="0" hidden="1">'Approved Budget 23-24'!$G$59</definedName>
    <definedName name="QB_ROW_21250" localSheetId="0" hidden="1">'Approved Budget 23-24'!$F$29</definedName>
    <definedName name="QB_ROW_21331" localSheetId="0" hidden="1">'Approved Budget 23-24'!$D$145</definedName>
    <definedName name="QB_ROW_214250" localSheetId="0" hidden="1">'Approved Budget 23-24'!$F$30</definedName>
    <definedName name="QB_ROW_22011" localSheetId="0" hidden="1">'Approved Budget 23-24'!$B$147</definedName>
    <definedName name="QB_ROW_220260" localSheetId="0" hidden="1">'Approved Budget 23-24'!$G$88</definedName>
    <definedName name="QB_ROW_221260" localSheetId="0" hidden="1">'Approved Budget 23-24'!$G$94</definedName>
    <definedName name="QB_ROW_222260" localSheetId="0" hidden="1">'Approved Budget 23-24'!$G$101</definedName>
    <definedName name="QB_ROW_22250" localSheetId="0" hidden="1">'Approved Budget 23-24'!$F$26</definedName>
    <definedName name="QB_ROW_22311" localSheetId="0" hidden="1">'Approved Budget 23-24'!$B$152</definedName>
    <definedName name="QB_ROW_227260" localSheetId="0" hidden="1">'Approved Budget 23-24'!$G$95</definedName>
    <definedName name="QB_ROW_229260" localSheetId="0" hidden="1">'Approved Budget 23-24'!$G$131</definedName>
    <definedName name="QB_ROW_23021" localSheetId="0" hidden="1">'Approved Budget 23-24'!$C$148</definedName>
    <definedName name="QB_ROW_23321" localSheetId="0" hidden="1">'Approved Budget 23-24'!$C$151</definedName>
    <definedName name="QB_ROW_234250" localSheetId="0" hidden="1">'Approved Budget 23-24'!$F$14</definedName>
    <definedName name="QB_ROW_236250" localSheetId="0" hidden="1">'Approved Budget 23-24'!$F$11</definedName>
    <definedName name="QB_ROW_241260" localSheetId="0" hidden="1">'Approved Budget 23-24'!$G$91</definedName>
    <definedName name="QB_ROW_243260" localSheetId="0" hidden="1">'Approved Budget 23-24'!$G$134</definedName>
    <definedName name="QB_ROW_244260" localSheetId="0" hidden="1">'Approved Budget 23-24'!$G$139</definedName>
    <definedName name="QB_ROW_25250" localSheetId="0" hidden="1">'Approved Budget 23-24'!$F$12</definedName>
    <definedName name="QB_ROW_259250" localSheetId="0" hidden="1">'Approved Budget 23-24'!$F$18</definedName>
    <definedName name="QB_ROW_260250" localSheetId="0" hidden="1">'Approved Budget 23-24'!$F$17</definedName>
    <definedName name="QB_ROW_263250" localSheetId="0" hidden="1">'Approved Budget 23-24'!$F$32</definedName>
    <definedName name="QB_ROW_264250" localSheetId="0" hidden="1">'Approved Budget 23-24'!$F$27</definedName>
    <definedName name="QB_ROW_27040" localSheetId="0" hidden="1">'Approved Budget 23-24'!$E$16</definedName>
    <definedName name="QB_ROW_272250" localSheetId="0" hidden="1">'Approved Budget 23-24'!$F$24</definedName>
    <definedName name="QB_ROW_27340" localSheetId="0" hidden="1">'Approved Budget 23-24'!$E$22</definedName>
    <definedName name="QB_ROW_29250" localSheetId="0" hidden="1">'Approved Budget 23-24'!$F$9</definedName>
    <definedName name="QB_ROW_30250" localSheetId="0" hidden="1">'Approved Budget 23-24'!$F$8</definedName>
    <definedName name="QB_ROW_31250" localSheetId="0" hidden="1">'Approved Budget 23-24'!$F$7</definedName>
    <definedName name="QB_ROW_32250" localSheetId="0" hidden="1">'Approved Budget 23-24'!$F$6</definedName>
    <definedName name="QB_ROW_34250" localSheetId="0" hidden="1">'Approved Budget 23-24'!$F$5</definedName>
    <definedName name="QB_ROW_39260" localSheetId="0" hidden="1">'Approved Budget 23-24'!$G$62</definedName>
    <definedName name="QB_ROW_40260" localSheetId="0" hidden="1">'Approved Budget 23-24'!$G$49</definedName>
    <definedName name="QB_ROW_41040" localSheetId="0" hidden="1">'Approved Budget 23-24'!$E$67</definedName>
    <definedName name="QB_ROW_41340" localSheetId="0" hidden="1">'Approved Budget 23-24'!$E$119</definedName>
    <definedName name="QB_ROW_42260" localSheetId="0" hidden="1">'Approved Budget 23-24'!$G$74</definedName>
    <definedName name="QB_ROW_43040" localSheetId="0" hidden="1">'Approved Budget 23-24'!$E$39</definedName>
    <definedName name="QB_ROW_43340" localSheetId="0" hidden="1">'Approved Budget 23-24'!$E$66</definedName>
    <definedName name="QB_ROW_44260" localSheetId="0" hidden="1">'Approved Budget 23-24'!$G$75</definedName>
    <definedName name="QB_ROW_46260" localSheetId="0" hidden="1">'Approved Budget 23-24'!$G$69</definedName>
    <definedName name="QB_ROW_47260" localSheetId="0" hidden="1">'Approved Budget 23-24'!$G$77</definedName>
    <definedName name="QB_ROW_48260" localSheetId="0" hidden="1">'Approved Budget 23-24'!$G$107</definedName>
    <definedName name="QB_ROW_49360" localSheetId="0" hidden="1">'Approved Budget 23-24'!$G$109</definedName>
    <definedName name="QB_ROW_50260" localSheetId="0" hidden="1">'Approved Budget 23-24'!$G$78</definedName>
    <definedName name="QB_ROW_51260" localSheetId="0" hidden="1">'Approved Budget 23-24'!$G$111</definedName>
    <definedName name="QB_ROW_52260" localSheetId="0" hidden="1">'Approved Budget 23-24'!$G$80</definedName>
    <definedName name="QB_ROW_55260" localSheetId="0" hidden="1">'Approved Budget 23-24'!$G$87</definedName>
    <definedName name="QB_ROW_56260" localSheetId="0" hidden="1">'Approved Budget 23-24'!$G$90</definedName>
    <definedName name="QB_ROW_58260" localSheetId="0" hidden="1">'Approved Budget 23-24'!$G$93</definedName>
    <definedName name="QB_ROW_61260" localSheetId="0" hidden="1">'Approved Budget 23-24'!$G$114</definedName>
    <definedName name="QB_ROW_62260" localSheetId="0" hidden="1">'Approved Budget 23-24'!$G$96</definedName>
    <definedName name="QB_ROW_6260" localSheetId="0" hidden="1">'Approved Budget 23-24'!$G$54</definedName>
    <definedName name="QB_ROW_65260" localSheetId="0" hidden="1">'Approved Budget 23-24'!$G$100</definedName>
    <definedName name="QB_ROW_67260" localSheetId="0" hidden="1">'Approved Budget 23-24'!$G$116</definedName>
    <definedName name="QB_ROW_68260" localSheetId="0" hidden="1">'Approved Budget 23-24'!$G$98</definedName>
    <definedName name="QB_ROW_69260" localSheetId="0" hidden="1">'Approved Budget 23-24'!$G$117</definedName>
    <definedName name="QB_ROW_70260" localSheetId="0" hidden="1">'Approved Budget 23-24'!$G$99</definedName>
    <definedName name="QB_ROW_71260" localSheetId="0" hidden="1">'Approved Budget 23-24'!$G$102</definedName>
    <definedName name="QB_ROW_72260" localSheetId="0" hidden="1">'Approved Budget 23-24'!$G$70</definedName>
    <definedName name="QB_ROW_7260" localSheetId="0" hidden="1">'Approved Budget 23-24'!$G$53</definedName>
    <definedName name="QB_ROW_74260" localSheetId="0" hidden="1">'Approved Budget 23-24'!$G$104</definedName>
    <definedName name="QB_ROW_75040" localSheetId="0" hidden="1">'Approved Budget 23-24'!$E$120</definedName>
    <definedName name="QB_ROW_75340" localSheetId="0" hidden="1">'Approved Budget 23-24'!$E$125</definedName>
    <definedName name="QB_ROW_77040" localSheetId="0" hidden="1">'Approved Budget 23-24'!$E$126</definedName>
    <definedName name="QB_ROW_77340" localSheetId="0" hidden="1">'Approved Budget 23-24'!$E$141</definedName>
    <definedName name="QB_ROW_86260" localSheetId="0" hidden="1">'Approved Budget 23-24'!$G$84</definedName>
    <definedName name="QB_ROW_86321" localSheetId="0" hidden="1">'Approved Budget 23-24'!$C$37</definedName>
    <definedName name="QB_ROW_87260" localSheetId="0" hidden="1">'Approved Budget 23-24'!$G$50</definedName>
    <definedName name="QB_ROW_88360" localSheetId="0" hidden="1">'Approved Budget 23-24'!$G$110</definedName>
    <definedName name="QB_ROW_93250" localSheetId="0" hidden="1">'Approved Budget 23-24'!$F$124</definedName>
    <definedName name="QB_ROW_94260" localSheetId="0" hidden="1">'Approved Budget 23-24'!$G$115</definedName>
    <definedName name="QB_ROW_95260" localSheetId="0" hidden="1">'Approved Budget 23-24'!$G$76</definedName>
    <definedName name="QB_ROW_96260" localSheetId="0" hidden="1">'Approved Budget 23-24'!$G$81</definedName>
    <definedName name="QB_ROW_97260" localSheetId="0" hidden="1">'Approved Budget 23-24'!$G$83</definedName>
    <definedName name="QB_ROW_99260" localSheetId="0" hidden="1">'Approved Budget 23-24'!$G$86</definedName>
    <definedName name="QBCANSUPPORTUPDATE" localSheetId="0">TRUE</definedName>
    <definedName name="QBCOMPANYFILENAME" localSheetId="0">"Q:\temecula public cemetery district.qbw"</definedName>
    <definedName name="QBENDDATE" localSheetId="0">20230430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6</definedName>
    <definedName name="QBREPORTCOMPANYID" localSheetId="0">"e574eaf3e4fc4f668cef600eb292fe1a"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20220401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51" i="1" l="1"/>
  <c r="Z152" i="1" s="1"/>
  <c r="Y151" i="1"/>
  <c r="Y152" i="1" s="1"/>
  <c r="V151" i="1"/>
  <c r="V152" i="1" s="1"/>
  <c r="U151" i="1"/>
  <c r="U152" i="1" s="1"/>
  <c r="T151" i="1"/>
  <c r="T152" i="1" s="1"/>
  <c r="S151" i="1"/>
  <c r="S152" i="1" s="1"/>
  <c r="R151" i="1"/>
  <c r="R152" i="1" s="1"/>
  <c r="Q151" i="1"/>
  <c r="Q152" i="1" s="1"/>
  <c r="P151" i="1"/>
  <c r="P152" i="1" s="1"/>
  <c r="O151" i="1"/>
  <c r="O152" i="1" s="1"/>
  <c r="N151" i="1"/>
  <c r="N152" i="1" s="1"/>
  <c r="M151" i="1"/>
  <c r="M152" i="1" s="1"/>
  <c r="L151" i="1"/>
  <c r="L152" i="1" s="1"/>
  <c r="K151" i="1"/>
  <c r="K152" i="1" s="1"/>
  <c r="X150" i="1"/>
  <c r="X149" i="1"/>
  <c r="X144" i="1"/>
  <c r="X143" i="1"/>
  <c r="X142" i="1"/>
  <c r="Z141" i="1"/>
  <c r="S141" i="1"/>
  <c r="M141" i="1"/>
  <c r="Z140" i="1"/>
  <c r="Y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X140" i="1" s="1"/>
  <c r="X139" i="1"/>
  <c r="X138" i="1"/>
  <c r="X137" i="1"/>
  <c r="Z135" i="1"/>
  <c r="Y135" i="1"/>
  <c r="V135" i="1"/>
  <c r="U135" i="1"/>
  <c r="T135" i="1"/>
  <c r="T141" i="1" s="1"/>
  <c r="S135" i="1"/>
  <c r="R135" i="1"/>
  <c r="Q135" i="1"/>
  <c r="Q141" i="1" s="1"/>
  <c r="P135" i="1"/>
  <c r="O135" i="1"/>
  <c r="N135" i="1"/>
  <c r="N141" i="1" s="1"/>
  <c r="M135" i="1"/>
  <c r="L135" i="1"/>
  <c r="K135" i="1"/>
  <c r="X135" i="1" s="1"/>
  <c r="X134" i="1"/>
  <c r="Z132" i="1"/>
  <c r="Y132" i="1"/>
  <c r="Y141" i="1" s="1"/>
  <c r="V132" i="1"/>
  <c r="V141" i="1" s="1"/>
  <c r="U132" i="1"/>
  <c r="U141" i="1" s="1"/>
  <c r="T132" i="1"/>
  <c r="S132" i="1"/>
  <c r="R132" i="1"/>
  <c r="R141" i="1" s="1"/>
  <c r="Q132" i="1"/>
  <c r="P132" i="1"/>
  <c r="P141" i="1" s="1"/>
  <c r="O132" i="1"/>
  <c r="O141" i="1" s="1"/>
  <c r="N132" i="1"/>
  <c r="M132" i="1"/>
  <c r="L132" i="1"/>
  <c r="L141" i="1" s="1"/>
  <c r="K132" i="1"/>
  <c r="X132" i="1" s="1"/>
  <c r="X131" i="1"/>
  <c r="X130" i="1"/>
  <c r="X129" i="1"/>
  <c r="X128" i="1"/>
  <c r="Z125" i="1"/>
  <c r="V125" i="1"/>
  <c r="U125" i="1"/>
  <c r="S125" i="1"/>
  <c r="P125" i="1"/>
  <c r="O125" i="1"/>
  <c r="M125" i="1"/>
  <c r="X124" i="1"/>
  <c r="Z123" i="1"/>
  <c r="Y123" i="1"/>
  <c r="Y125" i="1" s="1"/>
  <c r="V123" i="1"/>
  <c r="U123" i="1"/>
  <c r="T123" i="1"/>
  <c r="T125" i="1" s="1"/>
  <c r="S123" i="1"/>
  <c r="R123" i="1"/>
  <c r="R125" i="1" s="1"/>
  <c r="Q123" i="1"/>
  <c r="Q125" i="1" s="1"/>
  <c r="P123" i="1"/>
  <c r="O123" i="1"/>
  <c r="N123" i="1"/>
  <c r="N125" i="1" s="1"/>
  <c r="M123" i="1"/>
  <c r="L123" i="1"/>
  <c r="L125" i="1" s="1"/>
  <c r="K123" i="1"/>
  <c r="K125" i="1" s="1"/>
  <c r="X125" i="1" s="1"/>
  <c r="X122" i="1"/>
  <c r="Y119" i="1"/>
  <c r="R119" i="1"/>
  <c r="L119" i="1"/>
  <c r="Z118" i="1"/>
  <c r="Y118" i="1"/>
  <c r="V118" i="1"/>
  <c r="U118" i="1"/>
  <c r="U119" i="1" s="1"/>
  <c r="T118" i="1"/>
  <c r="S118" i="1"/>
  <c r="R118" i="1"/>
  <c r="Q118" i="1"/>
  <c r="P118" i="1"/>
  <c r="O118" i="1"/>
  <c r="O119" i="1" s="1"/>
  <c r="N118" i="1"/>
  <c r="M118" i="1"/>
  <c r="L118" i="1"/>
  <c r="K118" i="1"/>
  <c r="X118" i="1" s="1"/>
  <c r="X117" i="1"/>
  <c r="X116" i="1"/>
  <c r="X115" i="1"/>
  <c r="X114" i="1"/>
  <c r="X113" i="1"/>
  <c r="X112" i="1"/>
  <c r="X111" i="1"/>
  <c r="X110" i="1"/>
  <c r="X109" i="1"/>
  <c r="X108" i="1"/>
  <c r="X107" i="1"/>
  <c r="Y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X105" i="1" s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Z89" i="1"/>
  <c r="Z105" i="1" s="1"/>
  <c r="X89" i="1"/>
  <c r="X88" i="1"/>
  <c r="X87" i="1"/>
  <c r="X86" i="1"/>
  <c r="X84" i="1"/>
  <c r="X83" i="1"/>
  <c r="X82" i="1"/>
  <c r="X81" i="1"/>
  <c r="X80" i="1"/>
  <c r="X79" i="1"/>
  <c r="X78" i="1"/>
  <c r="X77" i="1"/>
  <c r="X76" i="1"/>
  <c r="X75" i="1"/>
  <c r="X74" i="1"/>
  <c r="X73" i="1"/>
  <c r="Z71" i="1"/>
  <c r="Y71" i="1"/>
  <c r="V71" i="1"/>
  <c r="V119" i="1" s="1"/>
  <c r="U71" i="1"/>
  <c r="T71" i="1"/>
  <c r="T119" i="1" s="1"/>
  <c r="S71" i="1"/>
  <c r="S119" i="1" s="1"/>
  <c r="R71" i="1"/>
  <c r="Q71" i="1"/>
  <c r="Q119" i="1" s="1"/>
  <c r="P71" i="1"/>
  <c r="P119" i="1" s="1"/>
  <c r="O71" i="1"/>
  <c r="N71" i="1"/>
  <c r="N119" i="1" s="1"/>
  <c r="M71" i="1"/>
  <c r="M119" i="1" s="1"/>
  <c r="L71" i="1"/>
  <c r="K71" i="1"/>
  <c r="X71" i="1" s="1"/>
  <c r="X70" i="1"/>
  <c r="X69" i="1"/>
  <c r="Z65" i="1"/>
  <c r="Y65" i="1"/>
  <c r="V65" i="1"/>
  <c r="U65" i="1"/>
  <c r="T65" i="1"/>
  <c r="S65" i="1"/>
  <c r="R65" i="1"/>
  <c r="Q65" i="1"/>
  <c r="P65" i="1"/>
  <c r="O65" i="1"/>
  <c r="N65" i="1"/>
  <c r="M65" i="1"/>
  <c r="L65" i="1"/>
  <c r="K65" i="1"/>
  <c r="X65" i="1" s="1"/>
  <c r="X64" i="1"/>
  <c r="X63" i="1"/>
  <c r="X62" i="1"/>
  <c r="Z60" i="1"/>
  <c r="Y60" i="1"/>
  <c r="V60" i="1"/>
  <c r="U60" i="1"/>
  <c r="T60" i="1"/>
  <c r="S60" i="1"/>
  <c r="R60" i="1"/>
  <c r="Q60" i="1"/>
  <c r="P60" i="1"/>
  <c r="O60" i="1"/>
  <c r="N60" i="1"/>
  <c r="M60" i="1"/>
  <c r="L60" i="1"/>
  <c r="K60" i="1"/>
  <c r="X60" i="1" s="1"/>
  <c r="X59" i="1"/>
  <c r="X58" i="1"/>
  <c r="X57" i="1"/>
  <c r="Z55" i="1"/>
  <c r="Y55" i="1"/>
  <c r="Y66" i="1" s="1"/>
  <c r="Y145" i="1" s="1"/>
  <c r="V55" i="1"/>
  <c r="U55" i="1"/>
  <c r="U66" i="1" s="1"/>
  <c r="U145" i="1" s="1"/>
  <c r="T55" i="1"/>
  <c r="S55" i="1"/>
  <c r="R55" i="1"/>
  <c r="R66" i="1" s="1"/>
  <c r="R145" i="1" s="1"/>
  <c r="Q55" i="1"/>
  <c r="P55" i="1"/>
  <c r="O55" i="1"/>
  <c r="O66" i="1" s="1"/>
  <c r="O145" i="1" s="1"/>
  <c r="N55" i="1"/>
  <c r="M55" i="1"/>
  <c r="L55" i="1"/>
  <c r="L66" i="1" s="1"/>
  <c r="L145" i="1" s="1"/>
  <c r="K55" i="1"/>
  <c r="X55" i="1" s="1"/>
  <c r="X54" i="1"/>
  <c r="X53" i="1"/>
  <c r="Z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X51" i="1" s="1"/>
  <c r="X50" i="1"/>
  <c r="X49" i="1"/>
  <c r="Z47" i="1"/>
  <c r="Y47" i="1"/>
  <c r="V47" i="1"/>
  <c r="V66" i="1" s="1"/>
  <c r="V145" i="1" s="1"/>
  <c r="U47" i="1"/>
  <c r="T47" i="1"/>
  <c r="S47" i="1"/>
  <c r="R47" i="1"/>
  <c r="Q47" i="1"/>
  <c r="P47" i="1"/>
  <c r="P66" i="1" s="1"/>
  <c r="P145" i="1" s="1"/>
  <c r="O47" i="1"/>
  <c r="N47" i="1"/>
  <c r="M47" i="1"/>
  <c r="L47" i="1"/>
  <c r="K47" i="1"/>
  <c r="X47" i="1" s="1"/>
  <c r="X46" i="1"/>
  <c r="Z44" i="1"/>
  <c r="Z66" i="1" s="1"/>
  <c r="Y44" i="1"/>
  <c r="V44" i="1"/>
  <c r="U44" i="1"/>
  <c r="T44" i="1"/>
  <c r="T66" i="1" s="1"/>
  <c r="T145" i="1" s="1"/>
  <c r="S44" i="1"/>
  <c r="S66" i="1" s="1"/>
  <c r="R44" i="1"/>
  <c r="Q44" i="1"/>
  <c r="Q66" i="1" s="1"/>
  <c r="P44" i="1"/>
  <c r="O44" i="1"/>
  <c r="N44" i="1"/>
  <c r="N66" i="1" s="1"/>
  <c r="N145" i="1" s="1"/>
  <c r="M44" i="1"/>
  <c r="M66" i="1" s="1"/>
  <c r="L44" i="1"/>
  <c r="K44" i="1"/>
  <c r="K66" i="1" s="1"/>
  <c r="X43" i="1"/>
  <c r="X42" i="1"/>
  <c r="X41" i="1"/>
  <c r="Q36" i="1"/>
  <c r="Q37" i="1" s="1"/>
  <c r="K36" i="1"/>
  <c r="Z35" i="1"/>
  <c r="Y35" i="1"/>
  <c r="V35" i="1"/>
  <c r="U35" i="1"/>
  <c r="T35" i="1"/>
  <c r="T36" i="1" s="1"/>
  <c r="T37" i="1" s="1"/>
  <c r="S35" i="1"/>
  <c r="R35" i="1"/>
  <c r="Q35" i="1"/>
  <c r="P35" i="1"/>
  <c r="O35" i="1"/>
  <c r="N35" i="1"/>
  <c r="N36" i="1" s="1"/>
  <c r="N37" i="1" s="1"/>
  <c r="M35" i="1"/>
  <c r="L35" i="1"/>
  <c r="K35" i="1"/>
  <c r="X35" i="1" s="1"/>
  <c r="X34" i="1"/>
  <c r="X33" i="1"/>
  <c r="X32" i="1"/>
  <c r="X31" i="1"/>
  <c r="X30" i="1"/>
  <c r="X29" i="1"/>
  <c r="X28" i="1"/>
  <c r="X27" i="1"/>
  <c r="X26" i="1"/>
  <c r="X25" i="1"/>
  <c r="X24" i="1"/>
  <c r="Z22" i="1"/>
  <c r="Y22" i="1"/>
  <c r="V22" i="1"/>
  <c r="U22" i="1"/>
  <c r="T22" i="1"/>
  <c r="S22" i="1"/>
  <c r="R22" i="1"/>
  <c r="Q22" i="1"/>
  <c r="P22" i="1"/>
  <c r="O22" i="1"/>
  <c r="N22" i="1"/>
  <c r="M22" i="1"/>
  <c r="L22" i="1"/>
  <c r="K22" i="1"/>
  <c r="X22" i="1" s="1"/>
  <c r="X21" i="1"/>
  <c r="X20" i="1"/>
  <c r="X19" i="1"/>
  <c r="X18" i="1"/>
  <c r="X17" i="1"/>
  <c r="Z15" i="1"/>
  <c r="Z36" i="1" s="1"/>
  <c r="Z37" i="1" s="1"/>
  <c r="Y15" i="1"/>
  <c r="Y36" i="1" s="1"/>
  <c r="Y37" i="1" s="1"/>
  <c r="Y146" i="1" s="1"/>
  <c r="Y153" i="1" s="1"/>
  <c r="V15" i="1"/>
  <c r="V36" i="1" s="1"/>
  <c r="V37" i="1" s="1"/>
  <c r="V146" i="1" s="1"/>
  <c r="V153" i="1" s="1"/>
  <c r="U15" i="1"/>
  <c r="U36" i="1" s="1"/>
  <c r="U37" i="1" s="1"/>
  <c r="T15" i="1"/>
  <c r="S15" i="1"/>
  <c r="S36" i="1" s="1"/>
  <c r="S37" i="1" s="1"/>
  <c r="R15" i="1"/>
  <c r="R36" i="1" s="1"/>
  <c r="R37" i="1" s="1"/>
  <c r="R146" i="1" s="1"/>
  <c r="R153" i="1" s="1"/>
  <c r="Q15" i="1"/>
  <c r="P15" i="1"/>
  <c r="P36" i="1" s="1"/>
  <c r="P37" i="1" s="1"/>
  <c r="P146" i="1" s="1"/>
  <c r="P153" i="1" s="1"/>
  <c r="O15" i="1"/>
  <c r="O36" i="1" s="1"/>
  <c r="O37" i="1" s="1"/>
  <c r="N15" i="1"/>
  <c r="M15" i="1"/>
  <c r="M36" i="1" s="1"/>
  <c r="M37" i="1" s="1"/>
  <c r="L15" i="1"/>
  <c r="L36" i="1" s="1"/>
  <c r="L37" i="1" s="1"/>
  <c r="L146" i="1" s="1"/>
  <c r="L153" i="1" s="1"/>
  <c r="K15" i="1"/>
  <c r="X15" i="1" s="1"/>
  <c r="X14" i="1"/>
  <c r="X13" i="1"/>
  <c r="X12" i="1"/>
  <c r="X11" i="1"/>
  <c r="X10" i="1"/>
  <c r="X9" i="1"/>
  <c r="X8" i="1"/>
  <c r="X7" i="1"/>
  <c r="X6" i="1"/>
  <c r="X5" i="1"/>
  <c r="X66" i="1" l="1"/>
  <c r="Q145" i="1"/>
  <c r="O146" i="1"/>
  <c r="O153" i="1" s="1"/>
  <c r="U146" i="1"/>
  <c r="U153" i="1" s="1"/>
  <c r="X36" i="1"/>
  <c r="X152" i="1"/>
  <c r="N146" i="1"/>
  <c r="N153" i="1" s="1"/>
  <c r="T146" i="1"/>
  <c r="T153" i="1" s="1"/>
  <c r="Q146" i="1"/>
  <c r="Q153" i="1" s="1"/>
  <c r="M145" i="1"/>
  <c r="M146" i="1" s="1"/>
  <c r="M153" i="1" s="1"/>
  <c r="S145" i="1"/>
  <c r="S146" i="1" s="1"/>
  <c r="S153" i="1" s="1"/>
  <c r="Z119" i="1"/>
  <c r="Z145" i="1" s="1"/>
  <c r="Z146" i="1" s="1"/>
  <c r="Z153" i="1" s="1"/>
  <c r="Z154" i="1" s="1"/>
  <c r="K37" i="1"/>
  <c r="X123" i="1"/>
  <c r="K141" i="1"/>
  <c r="X141" i="1" s="1"/>
  <c r="X44" i="1"/>
  <c r="K119" i="1"/>
  <c r="X119" i="1" s="1"/>
  <c r="X151" i="1"/>
  <c r="K145" i="1" l="1"/>
  <c r="X145" i="1" s="1"/>
  <c r="K146" i="1"/>
  <c r="X37" i="1"/>
  <c r="X146" i="1" l="1"/>
  <c r="K153" i="1"/>
  <c r="X153" i="1" s="1"/>
</calcChain>
</file>

<file path=xl/sharedStrings.xml><?xml version="1.0" encoding="utf-8"?>
<sst xmlns="http://schemas.openxmlformats.org/spreadsheetml/2006/main" count="219" uniqueCount="198">
  <si>
    <t>Jul 22</t>
  </si>
  <si>
    <t>Aug 22</t>
  </si>
  <si>
    <t>Sep 22</t>
  </si>
  <si>
    <t>Oct 22</t>
  </si>
  <si>
    <t>Nov 22</t>
  </si>
  <si>
    <t>Dec 22</t>
  </si>
  <si>
    <t>Jan 23</t>
  </si>
  <si>
    <t>Feb 23</t>
  </si>
  <si>
    <t>Mar 23</t>
  </si>
  <si>
    <t>Apr 23</t>
  </si>
  <si>
    <t>May 23</t>
  </si>
  <si>
    <t>Est Jun 23</t>
  </si>
  <si>
    <t xml:space="preserve"> Est TOTAL 22-23</t>
  </si>
  <si>
    <t>Approved Budget 22-23</t>
  </si>
  <si>
    <t>Approved Budget 23-24</t>
  </si>
  <si>
    <t>Ordinary Income/Expense</t>
  </si>
  <si>
    <t>Income</t>
  </si>
  <si>
    <t>700001 · Property Taxes</t>
  </si>
  <si>
    <t>700020 · Prop Tax Current Secured</t>
  </si>
  <si>
    <t>701020 · Prop Tax Current Unsecured</t>
  </si>
  <si>
    <t>703000 · Prop Tax Prior Unsecured</t>
  </si>
  <si>
    <t>704000 · Prop Tax Curr Supplemental</t>
  </si>
  <si>
    <t>705000 · Prop Tax Prior Supplemental</t>
  </si>
  <si>
    <t>706000 · Teeter Settlement</t>
  </si>
  <si>
    <t>707000 · RDV Apportionment</t>
  </si>
  <si>
    <t>752800 · CA-Homeowners Tax Relief</t>
  </si>
  <si>
    <t>770100 · Property Tax - SBE</t>
  </si>
  <si>
    <t>770102 · Other Taxes</t>
  </si>
  <si>
    <t>Total 700001 · Property Taxes</t>
  </si>
  <si>
    <t>Budget 10% higher than prior year budget</t>
  </si>
  <si>
    <t>740020 · Interest and Dividend Income</t>
  </si>
  <si>
    <t>740024 · Dividend Income - Stifel</t>
  </si>
  <si>
    <t>740023 · Interest - Stifel</t>
  </si>
  <si>
    <t>740020G · Interest on General Fnd at Cnty</t>
  </si>
  <si>
    <t>740020E · Interest on Endow Fnd at County</t>
  </si>
  <si>
    <t>740020O · Interest on ACO at County</t>
  </si>
  <si>
    <t>Total 740020 · Interest and Dividend Income</t>
  </si>
  <si>
    <t>Budget close to actual</t>
  </si>
  <si>
    <t>770001 · Other Revenue</t>
  </si>
  <si>
    <t>777700 · Non-Resident Fee Income</t>
  </si>
  <si>
    <t>Only immediate burials</t>
  </si>
  <si>
    <t>770100E · Endowment</t>
  </si>
  <si>
    <t>777030 · Marker Setting</t>
  </si>
  <si>
    <t>777031 · Niche Engraving</t>
  </si>
  <si>
    <t>777040 · Open, Close Fees</t>
  </si>
  <si>
    <t>777520 · Sale of Lots</t>
  </si>
  <si>
    <t>777530 · Cremation</t>
  </si>
  <si>
    <t>777600 · Cenotaph</t>
  </si>
  <si>
    <t>777650 · Graveside Service</t>
  </si>
  <si>
    <t>780160 · Vaults, Flower Vases, etc.</t>
  </si>
  <si>
    <t>781360 · Other Misc. Revenue</t>
  </si>
  <si>
    <t>Total 770001 · Other Revenue</t>
  </si>
  <si>
    <t>Close to actual</t>
  </si>
  <si>
    <t>Total Income</t>
  </si>
  <si>
    <t>Gross Profit</t>
  </si>
  <si>
    <t>Expense</t>
  </si>
  <si>
    <t>510000 · Salaries and Employee Benefits</t>
  </si>
  <si>
    <t>510040T · Regular Salaries.</t>
  </si>
  <si>
    <t>510040 · Regular Salaries</t>
  </si>
  <si>
    <t>From Wage and Benefit Page</t>
  </si>
  <si>
    <t>510330 · Incentive Pay</t>
  </si>
  <si>
    <t>515100 · Life Insurance Policy</t>
  </si>
  <si>
    <t>Total 510040T · Regular Salaries.</t>
  </si>
  <si>
    <t>510320T · Temporary Salaries.</t>
  </si>
  <si>
    <t>510320 · Temporary Salaries</t>
  </si>
  <si>
    <t>Total 510320T · Temporary Salaries.</t>
  </si>
  <si>
    <t>513000T · Retirement - Miscellaneous</t>
  </si>
  <si>
    <t>518000 · Employer Contributions-457</t>
  </si>
  <si>
    <t>551000 · Employee Contributions</t>
  </si>
  <si>
    <t>Total 513000T · Retirement - Miscellaneous</t>
  </si>
  <si>
    <t>513120T · Retirement - Social Security</t>
  </si>
  <si>
    <t>513120 · Social Security</t>
  </si>
  <si>
    <t>513140 · Medicare Tax</t>
  </si>
  <si>
    <t>Total 513120T · Retirement - Social Security</t>
  </si>
  <si>
    <t>515080T · Health Insurance (eer share)</t>
  </si>
  <si>
    <t>515081 · Health Insurance</t>
  </si>
  <si>
    <t>515082 · Vision Insurance</t>
  </si>
  <si>
    <t>515083 · Dental Insurance</t>
  </si>
  <si>
    <t>Total 515080T · Health Insurance (eer share)</t>
  </si>
  <si>
    <t>515260T · Unemployment Insurance</t>
  </si>
  <si>
    <t>517000 · Workers Comp Insurance</t>
  </si>
  <si>
    <t>From invoice</t>
  </si>
  <si>
    <t>515060 · State Unemployment Ins EDD</t>
  </si>
  <si>
    <t>513130 · CA SUI</t>
  </si>
  <si>
    <t>Total 515260T · Unemployment Insurance</t>
  </si>
  <si>
    <t>Total 510000 · Salaries and Employee Benefits</t>
  </si>
  <si>
    <t>520000 · Services and Supplies</t>
  </si>
  <si>
    <t>529540T · Utilities</t>
  </si>
  <si>
    <t>520845 · Trash</t>
  </si>
  <si>
    <t>529500 · Electricity</t>
  </si>
  <si>
    <t>increase from provider</t>
  </si>
  <si>
    <t>Total 529540T · Utilities</t>
  </si>
  <si>
    <t>524520T · Administrative Expenses</t>
  </si>
  <si>
    <t>518160 · Board of Trustees</t>
  </si>
  <si>
    <t>520115 · Uniforms - Replacement Clothing</t>
  </si>
  <si>
    <t>520230 · Cellular Phone</t>
  </si>
  <si>
    <t>520705 · Food</t>
  </si>
  <si>
    <t>520930 · Insurance - Liability</t>
  </si>
  <si>
    <t>From Insurance Estimate</t>
  </si>
  <si>
    <t>523100 · Memberships</t>
  </si>
  <si>
    <t>523290 · Bank Charges</t>
  </si>
  <si>
    <t>523621 · Subscriptions</t>
  </si>
  <si>
    <t>CemSites License and walk to gps-2880.00</t>
  </si>
  <si>
    <t>523660 · Computer Service</t>
  </si>
  <si>
    <t>Three operating computers</t>
  </si>
  <si>
    <t>523700 · Office Supplies</t>
  </si>
  <si>
    <t>Placed under operational last fy</t>
  </si>
  <si>
    <t>523720 · Photocopies</t>
  </si>
  <si>
    <t>523760 · Postage/Mailing</t>
  </si>
  <si>
    <t>523780 · Programs</t>
  </si>
  <si>
    <t>Memorial Day, etc</t>
  </si>
  <si>
    <t>523840 · Computer Equip/Software/T1</t>
  </si>
  <si>
    <t>524520 · County Journal Recording</t>
  </si>
  <si>
    <t>524530 · Storage Fees</t>
  </si>
  <si>
    <t>524540 · Payroll and Timekeeping Services</t>
  </si>
  <si>
    <t>R, less 90 disc, plus 600 TK set up plus $108/mo TK</t>
  </si>
  <si>
    <t>524560 · Auditing</t>
  </si>
  <si>
    <t>524561 · Accounting</t>
  </si>
  <si>
    <t>524566 · Temp for efile</t>
  </si>
  <si>
    <t>Document scanning</t>
  </si>
  <si>
    <t>524800 · Drug Testing/Pre-Employment</t>
  </si>
  <si>
    <t>525025 · Legal - General Counsel</t>
  </si>
  <si>
    <t>Future cemetery</t>
  </si>
  <si>
    <t>525030 · Compass HR Support</t>
  </si>
  <si>
    <t>526420 · Advertising</t>
  </si>
  <si>
    <t>527280 · Awards/Recognition</t>
  </si>
  <si>
    <t>527880 · Training/ Staff</t>
  </si>
  <si>
    <t>New staff</t>
  </si>
  <si>
    <t>528140 · Conferences and Meetings</t>
  </si>
  <si>
    <t>528980 · Meals</t>
  </si>
  <si>
    <t>increasing since covid</t>
  </si>
  <si>
    <t>528990 · Semi-Annual Team Dinner</t>
  </si>
  <si>
    <t xml:space="preserve"> team building day</t>
  </si>
  <si>
    <t>529040 · Private Mileage Reimbursement</t>
  </si>
  <si>
    <t>529050 · Website</t>
  </si>
  <si>
    <t>increasing cost 50 to 63</t>
  </si>
  <si>
    <t>529550 · Water</t>
  </si>
  <si>
    <t>holiday special deliveries</t>
  </si>
  <si>
    <t>Total 524520T · Administrative Expenses</t>
  </si>
  <si>
    <t>524500T · Operational Expenses.</t>
  </si>
  <si>
    <t>521420 · Maint-Field Equipment</t>
  </si>
  <si>
    <t>522310 · Maint-Building Improvements</t>
  </si>
  <si>
    <t>522320 · Maint - Grounds</t>
  </si>
  <si>
    <t xml:space="preserve"> increase in supplies/cleaning service</t>
  </si>
  <si>
    <t>522360 · Maintenance-Extermination</t>
  </si>
  <si>
    <t>523250 · Repurchase</t>
  </si>
  <si>
    <t>523800 · Engraving Expense</t>
  </si>
  <si>
    <t>525320 · Security Guard Services</t>
  </si>
  <si>
    <t>525600 · Security</t>
  </si>
  <si>
    <t>increase of 20.54</t>
  </si>
  <si>
    <t>527100 · Fuel</t>
  </si>
  <si>
    <t>527180 · Operational Supplies</t>
  </si>
  <si>
    <t>528020 · Inventory</t>
  </si>
  <si>
    <t>Purchase Additional Vaults</t>
  </si>
  <si>
    <t>Total 524500T · Operational Expenses.</t>
  </si>
  <si>
    <t>Total 520000 · Services and Supplies</t>
  </si>
  <si>
    <t>530000 · Other Charges</t>
  </si>
  <si>
    <t>535540T · Depreciation Building</t>
  </si>
  <si>
    <t>585000 · Depreciation</t>
  </si>
  <si>
    <t>District does not budget for Depreciation</t>
  </si>
  <si>
    <t>Total 535540T · Depreciation Building</t>
  </si>
  <si>
    <t>530100 · Miscellaneous non-operating exp</t>
  </si>
  <si>
    <t>Total 530000 · Other Charges</t>
  </si>
  <si>
    <t>540000 · Capital Assets</t>
  </si>
  <si>
    <t>542060T · Cemetery Grounds</t>
  </si>
  <si>
    <t>542040 · - Buildings, Capital Projects</t>
  </si>
  <si>
    <t>New staff lounge</t>
  </si>
  <si>
    <t>542050 · Improvements Buildings</t>
  </si>
  <si>
    <t xml:space="preserve"> office, wrought iron and engrave trustee wall</t>
  </si>
  <si>
    <t>542065 · Tree Renovaton</t>
  </si>
  <si>
    <t>North wall needs to be cut back</t>
  </si>
  <si>
    <t>542300 ·Office Removation</t>
  </si>
  <si>
    <t>Total 542060T · Cemetery Grounds</t>
  </si>
  <si>
    <t>540040T · Land, Purchase of Land</t>
  </si>
  <si>
    <t>540042 · Future Cemetery Property</t>
  </si>
  <si>
    <t>26 acres</t>
  </si>
  <si>
    <t>Total 540040T · Land, Purchase of Land</t>
  </si>
  <si>
    <t>546020T · Equipment, etc</t>
  </si>
  <si>
    <t>542070 · Well Motor</t>
  </si>
  <si>
    <t>546020 · Equipment - Automotive</t>
  </si>
  <si>
    <t xml:space="preserve">new mower </t>
  </si>
  <si>
    <t>546240 · Mapping Software</t>
  </si>
  <si>
    <t>Moved to Subscriptions starting 23-24</t>
  </si>
  <si>
    <t>Total 546020T · Equipment, etc</t>
  </si>
  <si>
    <t>Total 540000 · Capital Assets</t>
  </si>
  <si>
    <t>551100E Cont to Other Funds- Endowment</t>
  </si>
  <si>
    <t>551100C Cont to Other Funds ACO</t>
  </si>
  <si>
    <t>551100G Cont to Other Funds Gen</t>
  </si>
  <si>
    <t>Total Expense</t>
  </si>
  <si>
    <t>Net Ordinary Income</t>
  </si>
  <si>
    <t>Other Income/Expense</t>
  </si>
  <si>
    <t>Other Income</t>
  </si>
  <si>
    <t>731000 · Realized Gain (Loss) on Invest</t>
  </si>
  <si>
    <t>731100 · Unrealized Gain (Loss) on Invst</t>
  </si>
  <si>
    <t>Total Other Income</t>
  </si>
  <si>
    <t>Net Other Income</t>
  </si>
  <si>
    <t>Net Income</t>
  </si>
  <si>
    <t>Net Income without regard to Capital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</si>
</sst>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2" fontId="0" fillId="0" borderId="0" xfId="0" applyNumberFormat="1"/>
    <xf numFmtId="164" fontId="2" fillId="0" borderId="3" xfId="0" applyNumberFormat="1" applyFont="1" applyBorder="1"/>
    <xf numFmtId="164" fontId="2" fillId="0" borderId="4" xfId="0" applyNumberFormat="1" applyFont="1" applyBorder="1"/>
    <xf numFmtId="0" fontId="3" fillId="0" borderId="0" xfId="0" applyFont="1"/>
    <xf numFmtId="0" fontId="4" fillId="0" borderId="0" xfId="0" applyFont="1"/>
    <xf numFmtId="164" fontId="1" fillId="0" borderId="5" xfId="0" applyNumberFormat="1" applyFont="1" applyBorder="1"/>
    <xf numFmtId="0" fontId="1" fillId="0" borderId="0" xfId="0" applyFo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104CC4F-E5BA-4005-9CAF-34059DBA10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4EA3A2D-F5C9-4E03-A461-92062525C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32F5-14A7-445A-9EEE-2C698332357E}">
  <sheetPr codeName="Sheet6"/>
  <dimension ref="A1:AA155"/>
  <sheetViews>
    <sheetView tabSelected="1" zoomScaleNormal="100" workbookViewId="0">
      <pane xSplit="7" ySplit="1" topLeftCell="K145" activePane="bottomRight" state="frozenSplit"/>
      <selection pane="topRight" activeCell="H1" sqref="H1"/>
      <selection pane="bottomLeft" activeCell="A2" sqref="A2"/>
      <selection pane="bottomRight" activeCell="G154" sqref="G154"/>
    </sheetView>
  </sheetViews>
  <sheetFormatPr defaultRowHeight="14.4" x14ac:dyDescent="0.3"/>
  <cols>
    <col min="1" max="6" width="3" style="13" customWidth="1"/>
    <col min="7" max="7" width="30.5546875" style="13" customWidth="1"/>
    <col min="8" max="10" width="7.88671875" hidden="1" customWidth="1"/>
    <col min="11" max="13" width="8.33203125" hidden="1" customWidth="1"/>
    <col min="14" max="15" width="7.5546875" hidden="1" customWidth="1"/>
    <col min="16" max="17" width="7.88671875" hidden="1" customWidth="1"/>
    <col min="18" max="18" width="7.5546875" hidden="1" customWidth="1"/>
    <col min="19" max="19" width="8.33203125" hidden="1" customWidth="1"/>
    <col min="20" max="21" width="7.88671875" hidden="1" customWidth="1"/>
    <col min="22" max="22" width="8.44140625" hidden="1" customWidth="1"/>
    <col min="23" max="23" width="7.88671875" hidden="1" customWidth="1"/>
    <col min="24" max="24" width="9.6640625" hidden="1" customWidth="1"/>
    <col min="25" max="25" width="12.109375" hidden="1" customWidth="1"/>
    <col min="26" max="26" width="10.5546875" bestFit="1" customWidth="1"/>
    <col min="27" max="27" width="9.5546875" hidden="1" customWidth="1"/>
  </cols>
  <sheetData>
    <row r="1" spans="1:27" s="3" customFormat="1" ht="31.2" customHeight="1" thickBot="1" x14ac:dyDescent="0.35">
      <c r="A1" s="1"/>
      <c r="B1" s="1"/>
      <c r="C1" s="1"/>
      <c r="D1" s="1"/>
      <c r="E1" s="1"/>
      <c r="F1" s="1"/>
      <c r="G1" s="1"/>
      <c r="H1" s="2"/>
      <c r="I1" s="2"/>
      <c r="J1" s="2"/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2" t="s">
        <v>9</v>
      </c>
      <c r="U1" s="2" t="s">
        <v>10</v>
      </c>
      <c r="V1" s="2" t="s">
        <v>11</v>
      </c>
      <c r="W1" s="2"/>
      <c r="X1" s="2" t="s">
        <v>12</v>
      </c>
      <c r="Y1" s="2" t="s">
        <v>13</v>
      </c>
      <c r="Z1" s="2" t="s">
        <v>14</v>
      </c>
    </row>
    <row r="2" spans="1:27" ht="15" thickTop="1" x14ac:dyDescent="0.3">
      <c r="A2" s="4"/>
      <c r="B2" s="4" t="s">
        <v>15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x14ac:dyDescent="0.3">
      <c r="A3" s="4"/>
      <c r="B3" s="4"/>
      <c r="C3" s="4"/>
      <c r="D3" s="4" t="s">
        <v>16</v>
      </c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7" x14ac:dyDescent="0.3">
      <c r="A4" s="4"/>
      <c r="B4" s="4"/>
      <c r="C4" s="4"/>
      <c r="D4" s="4"/>
      <c r="E4" s="4" t="s">
        <v>17</v>
      </c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x14ac:dyDescent="0.3">
      <c r="A5" s="4"/>
      <c r="B5" s="4"/>
      <c r="C5" s="4"/>
      <c r="D5" s="4"/>
      <c r="E5" s="4"/>
      <c r="F5" s="4" t="s">
        <v>18</v>
      </c>
      <c r="G5" s="4"/>
      <c r="H5" s="5"/>
      <c r="I5" s="5"/>
      <c r="J5" s="5"/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201391.58</v>
      </c>
      <c r="Q5" s="5">
        <v>184054.64</v>
      </c>
      <c r="R5" s="5">
        <v>0</v>
      </c>
      <c r="S5" s="5">
        <v>0</v>
      </c>
      <c r="T5" s="5">
        <v>72043.78</v>
      </c>
      <c r="U5" s="5">
        <v>221910.17</v>
      </c>
      <c r="V5" s="5">
        <v>22390.76</v>
      </c>
      <c r="W5" s="5"/>
      <c r="X5" s="5">
        <f t="shared" ref="X5:X15" si="0">ROUND(SUM(H5:W5),5)</f>
        <v>701790.93</v>
      </c>
      <c r="Y5" s="5">
        <v>696200</v>
      </c>
      <c r="Z5" s="5">
        <v>680000</v>
      </c>
    </row>
    <row r="6" spans="1:27" x14ac:dyDescent="0.3">
      <c r="A6" s="4"/>
      <c r="B6" s="4"/>
      <c r="C6" s="4"/>
      <c r="D6" s="4"/>
      <c r="E6" s="4"/>
      <c r="F6" s="4" t="s">
        <v>19</v>
      </c>
      <c r="G6" s="4"/>
      <c r="H6" s="5"/>
      <c r="I6" s="5"/>
      <c r="J6" s="5"/>
      <c r="K6" s="5">
        <v>0</v>
      </c>
      <c r="L6" s="5">
        <v>0</v>
      </c>
      <c r="M6" s="5">
        <v>0</v>
      </c>
      <c r="N6" s="5">
        <v>30853.23</v>
      </c>
      <c r="O6" s="5">
        <v>0</v>
      </c>
      <c r="P6" s="5">
        <v>1176.21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-1706.36</v>
      </c>
      <c r="W6" s="5"/>
      <c r="X6" s="5">
        <f t="shared" si="0"/>
        <v>30323.08</v>
      </c>
      <c r="Y6" s="5">
        <v>25000</v>
      </c>
      <c r="Z6" s="5">
        <v>30000</v>
      </c>
    </row>
    <row r="7" spans="1:27" x14ac:dyDescent="0.3">
      <c r="A7" s="4"/>
      <c r="B7" s="4"/>
      <c r="C7" s="4"/>
      <c r="D7" s="4"/>
      <c r="E7" s="4"/>
      <c r="F7" s="4" t="s">
        <v>20</v>
      </c>
      <c r="G7" s="4"/>
      <c r="H7" s="5"/>
      <c r="I7" s="5"/>
      <c r="J7" s="5"/>
      <c r="K7" s="5">
        <v>0</v>
      </c>
      <c r="L7" s="5">
        <v>0</v>
      </c>
      <c r="M7" s="5">
        <v>547.33000000000004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406.84</v>
      </c>
      <c r="V7" s="5">
        <v>965.01</v>
      </c>
      <c r="W7" s="5"/>
      <c r="X7" s="5">
        <f t="shared" si="0"/>
        <v>1919.18</v>
      </c>
      <c r="Y7" s="5">
        <v>0</v>
      </c>
      <c r="Z7" s="5">
        <v>900</v>
      </c>
    </row>
    <row r="8" spans="1:27" x14ac:dyDescent="0.3">
      <c r="A8" s="4"/>
      <c r="B8" s="4"/>
      <c r="C8" s="4"/>
      <c r="D8" s="4"/>
      <c r="E8" s="4"/>
      <c r="F8" s="4" t="s">
        <v>21</v>
      </c>
      <c r="G8" s="4"/>
      <c r="H8" s="5"/>
      <c r="I8" s="5"/>
      <c r="J8" s="5"/>
      <c r="K8" s="5">
        <v>0</v>
      </c>
      <c r="L8" s="5">
        <v>3412.21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11903.56</v>
      </c>
      <c r="T8" s="5">
        <v>0</v>
      </c>
      <c r="U8" s="5">
        <v>7788.73</v>
      </c>
      <c r="V8" s="5">
        <v>7686.7</v>
      </c>
      <c r="W8" s="5"/>
      <c r="X8" s="5">
        <f t="shared" si="0"/>
        <v>30791.200000000001</v>
      </c>
      <c r="Y8" s="5">
        <v>9600</v>
      </c>
      <c r="Z8" s="5">
        <v>24000</v>
      </c>
    </row>
    <row r="9" spans="1:27" x14ac:dyDescent="0.3">
      <c r="A9" s="4"/>
      <c r="B9" s="4"/>
      <c r="C9" s="4"/>
      <c r="D9" s="4"/>
      <c r="E9" s="4"/>
      <c r="F9" s="4" t="s">
        <v>22</v>
      </c>
      <c r="G9" s="4"/>
      <c r="H9" s="5"/>
      <c r="I9" s="5"/>
      <c r="J9" s="5"/>
      <c r="K9" s="5">
        <v>0</v>
      </c>
      <c r="L9" s="5">
        <v>952.59</v>
      </c>
      <c r="M9" s="5">
        <v>0</v>
      </c>
      <c r="N9" s="5">
        <v>0</v>
      </c>
      <c r="O9" s="5">
        <v>0</v>
      </c>
      <c r="P9" s="5">
        <v>0</v>
      </c>
      <c r="Q9" s="5">
        <v>5487.89</v>
      </c>
      <c r="R9" s="5">
        <v>0</v>
      </c>
      <c r="S9" s="5">
        <v>1087.3599999999999</v>
      </c>
      <c r="T9" s="5">
        <v>0</v>
      </c>
      <c r="U9" s="5">
        <v>0</v>
      </c>
      <c r="V9" s="5">
        <v>1013.73</v>
      </c>
      <c r="W9" s="5"/>
      <c r="X9" s="5">
        <f t="shared" si="0"/>
        <v>8541.57</v>
      </c>
      <c r="Y9" s="5">
        <v>4500</v>
      </c>
      <c r="Z9" s="5">
        <v>8000</v>
      </c>
    </row>
    <row r="10" spans="1:27" x14ac:dyDescent="0.3">
      <c r="A10" s="4"/>
      <c r="B10" s="4"/>
      <c r="C10" s="4"/>
      <c r="D10" s="4"/>
      <c r="E10" s="4"/>
      <c r="F10" s="4" t="s">
        <v>23</v>
      </c>
      <c r="G10" s="4"/>
      <c r="H10" s="5"/>
      <c r="I10" s="5"/>
      <c r="J10" s="5"/>
      <c r="K10" s="5">
        <v>0</v>
      </c>
      <c r="L10" s="5">
        <v>0</v>
      </c>
      <c r="M10" s="5">
        <v>0</v>
      </c>
      <c r="N10" s="5">
        <v>0</v>
      </c>
      <c r="O10" s="5">
        <v>8500.69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/>
      <c r="X10" s="5">
        <f t="shared" si="0"/>
        <v>8500.69</v>
      </c>
      <c r="Y10" s="5">
        <v>10000</v>
      </c>
      <c r="Z10" s="5">
        <v>8500</v>
      </c>
    </row>
    <row r="11" spans="1:27" x14ac:dyDescent="0.3">
      <c r="A11" s="4"/>
      <c r="B11" s="4"/>
      <c r="C11" s="4"/>
      <c r="D11" s="4"/>
      <c r="E11" s="4"/>
      <c r="F11" s="4" t="s">
        <v>24</v>
      </c>
      <c r="G11" s="4"/>
      <c r="H11" s="5"/>
      <c r="I11" s="5"/>
      <c r="J11" s="5"/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53312.78</v>
      </c>
      <c r="Q11" s="5">
        <v>0</v>
      </c>
      <c r="R11" s="5">
        <v>0</v>
      </c>
      <c r="S11" s="5">
        <v>0</v>
      </c>
      <c r="T11" s="5">
        <v>0</v>
      </c>
      <c r="U11" s="5">
        <v>57578.12</v>
      </c>
      <c r="V11" s="5">
        <v>0</v>
      </c>
      <c r="W11" s="5"/>
      <c r="X11" s="5">
        <f t="shared" si="0"/>
        <v>110890.9</v>
      </c>
      <c r="Y11" s="5">
        <v>40000</v>
      </c>
      <c r="Z11" s="5">
        <v>110600</v>
      </c>
    </row>
    <row r="12" spans="1:27" x14ac:dyDescent="0.3">
      <c r="A12" s="4"/>
      <c r="B12" s="4"/>
      <c r="C12" s="4"/>
      <c r="D12" s="4"/>
      <c r="E12" s="4"/>
      <c r="F12" s="4" t="s">
        <v>25</v>
      </c>
      <c r="G12" s="4"/>
      <c r="H12" s="5"/>
      <c r="I12" s="5"/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907.29</v>
      </c>
      <c r="Q12" s="5">
        <v>2117.02</v>
      </c>
      <c r="R12" s="5">
        <v>0</v>
      </c>
      <c r="S12" s="5">
        <v>0</v>
      </c>
      <c r="T12" s="5">
        <v>0</v>
      </c>
      <c r="U12" s="5">
        <v>2117.0100000000002</v>
      </c>
      <c r="V12" s="5">
        <v>907.29</v>
      </c>
      <c r="W12" s="5"/>
      <c r="X12" s="5">
        <f t="shared" si="0"/>
        <v>6048.61</v>
      </c>
      <c r="Y12" s="5">
        <v>4000</v>
      </c>
      <c r="Z12" s="5">
        <v>3000</v>
      </c>
    </row>
    <row r="13" spans="1:27" x14ac:dyDescent="0.3">
      <c r="A13" s="4"/>
      <c r="B13" s="4"/>
      <c r="C13" s="4"/>
      <c r="D13" s="4"/>
      <c r="E13" s="4"/>
      <c r="F13" s="4" t="s">
        <v>26</v>
      </c>
      <c r="G13" s="4"/>
      <c r="H13" s="5"/>
      <c r="I13" s="5"/>
      <c r="J13" s="5"/>
      <c r="K13" s="5">
        <v>0.3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7321.27</v>
      </c>
      <c r="S13" s="5">
        <v>0</v>
      </c>
      <c r="T13" s="5">
        <v>0</v>
      </c>
      <c r="U13" s="5">
        <v>7681.65</v>
      </c>
      <c r="V13" s="5">
        <v>28.04</v>
      </c>
      <c r="W13" s="5"/>
      <c r="X13" s="5">
        <f t="shared" si="0"/>
        <v>15031.26</v>
      </c>
      <c r="Y13" s="5">
        <v>10500</v>
      </c>
      <c r="Z13" s="5">
        <v>15000</v>
      </c>
    </row>
    <row r="14" spans="1:27" ht="15" thickBot="1" x14ac:dyDescent="0.35">
      <c r="A14" s="4"/>
      <c r="B14" s="4"/>
      <c r="C14" s="4"/>
      <c r="D14" s="4"/>
      <c r="E14" s="4"/>
      <c r="F14" s="4" t="s">
        <v>27</v>
      </c>
      <c r="G14" s="4"/>
      <c r="H14" s="6"/>
      <c r="I14" s="6"/>
      <c r="J14" s="6"/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8.69</v>
      </c>
      <c r="W14" s="6"/>
      <c r="X14" s="6">
        <f t="shared" si="0"/>
        <v>8.69</v>
      </c>
      <c r="Y14" s="6">
        <v>200</v>
      </c>
      <c r="Z14" s="6">
        <v>0</v>
      </c>
    </row>
    <row r="15" spans="1:27" x14ac:dyDescent="0.3">
      <c r="A15" s="4"/>
      <c r="B15" s="4"/>
      <c r="C15" s="4"/>
      <c r="D15" s="4"/>
      <c r="E15" s="4" t="s">
        <v>28</v>
      </c>
      <c r="F15" s="4"/>
      <c r="G15" s="4"/>
      <c r="H15" s="5"/>
      <c r="I15" s="5"/>
      <c r="J15" s="5"/>
      <c r="K15" s="5">
        <f t="shared" ref="K15:V15" si="1">ROUND(SUM(K4:K14),5)</f>
        <v>0.3</v>
      </c>
      <c r="L15" s="5">
        <f t="shared" si="1"/>
        <v>4364.8</v>
      </c>
      <c r="M15" s="5">
        <f t="shared" si="1"/>
        <v>547.33000000000004</v>
      </c>
      <c r="N15" s="5">
        <f t="shared" si="1"/>
        <v>30853.23</v>
      </c>
      <c r="O15" s="5">
        <f t="shared" si="1"/>
        <v>8500.69</v>
      </c>
      <c r="P15" s="5">
        <f t="shared" si="1"/>
        <v>256787.86</v>
      </c>
      <c r="Q15" s="5">
        <f t="shared" si="1"/>
        <v>191659.55</v>
      </c>
      <c r="R15" s="5">
        <f t="shared" si="1"/>
        <v>7321.27</v>
      </c>
      <c r="S15" s="5">
        <f t="shared" si="1"/>
        <v>12990.92</v>
      </c>
      <c r="T15" s="5">
        <f t="shared" si="1"/>
        <v>72043.78</v>
      </c>
      <c r="U15" s="5">
        <f t="shared" si="1"/>
        <v>297482.52</v>
      </c>
      <c r="V15" s="5">
        <f t="shared" si="1"/>
        <v>31293.86</v>
      </c>
      <c r="W15" s="5"/>
      <c r="X15" s="5">
        <f t="shared" si="0"/>
        <v>913846.11</v>
      </c>
      <c r="Y15" s="5">
        <f>ROUND(SUM(Y4:Y14),5)</f>
        <v>800000</v>
      </c>
      <c r="Z15" s="5">
        <f>ROUND(SUM(Z4:Z14),5)</f>
        <v>880000</v>
      </c>
      <c r="AA15" s="7" t="s">
        <v>29</v>
      </c>
    </row>
    <row r="16" spans="1:27" x14ac:dyDescent="0.3">
      <c r="A16" s="4"/>
      <c r="B16" s="4"/>
      <c r="C16" s="4"/>
      <c r="D16" s="4"/>
      <c r="E16" s="4" t="s">
        <v>30</v>
      </c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7" x14ac:dyDescent="0.3">
      <c r="A17" s="4"/>
      <c r="B17" s="4"/>
      <c r="C17" s="4"/>
      <c r="D17" s="4"/>
      <c r="E17" s="4"/>
      <c r="F17" s="4" t="s">
        <v>31</v>
      </c>
      <c r="G17" s="4"/>
      <c r="H17" s="5"/>
      <c r="I17" s="5"/>
      <c r="J17" s="5"/>
      <c r="K17" s="5">
        <v>705.65</v>
      </c>
      <c r="L17" s="5">
        <v>974.43</v>
      </c>
      <c r="M17" s="5">
        <v>1084.3699999999999</v>
      </c>
      <c r="N17" s="5">
        <v>631.85</v>
      </c>
      <c r="O17" s="5">
        <v>659.05</v>
      </c>
      <c r="P17" s="5">
        <v>815.31</v>
      </c>
      <c r="Q17" s="5">
        <v>930.65</v>
      </c>
      <c r="R17" s="5">
        <v>863.51</v>
      </c>
      <c r="S17" s="5">
        <v>802.42</v>
      </c>
      <c r="T17" s="5">
        <v>1095.81</v>
      </c>
      <c r="U17" s="5">
        <v>1041.43</v>
      </c>
      <c r="V17" s="5">
        <v>1105.8800000000001</v>
      </c>
      <c r="W17" s="5"/>
      <c r="X17" s="5">
        <f t="shared" ref="X17:X22" si="2">ROUND(SUM(H17:W17),5)</f>
        <v>10710.36</v>
      </c>
      <c r="Y17" s="5">
        <v>5000</v>
      </c>
      <c r="Z17" s="5">
        <v>10000</v>
      </c>
    </row>
    <row r="18" spans="1:27" x14ac:dyDescent="0.3">
      <c r="A18" s="4"/>
      <c r="B18" s="4"/>
      <c r="C18" s="4"/>
      <c r="D18" s="4"/>
      <c r="E18" s="4"/>
      <c r="F18" s="4" t="s">
        <v>32</v>
      </c>
      <c r="G18" s="4"/>
      <c r="H18" s="5"/>
      <c r="I18" s="5"/>
      <c r="J18" s="5"/>
      <c r="K18" s="5">
        <v>6072.8</v>
      </c>
      <c r="L18" s="5">
        <v>6097.03</v>
      </c>
      <c r="M18" s="5">
        <v>6157</v>
      </c>
      <c r="N18" s="5">
        <v>6217.64</v>
      </c>
      <c r="O18" s="5">
        <v>6161.88</v>
      </c>
      <c r="P18" s="5">
        <v>5562.62</v>
      </c>
      <c r="Q18" s="5">
        <v>6636.43</v>
      </c>
      <c r="R18" s="5">
        <v>4521.59</v>
      </c>
      <c r="S18" s="5">
        <v>8224.4599999999991</v>
      </c>
      <c r="T18" s="5">
        <v>6324.21</v>
      </c>
      <c r="U18" s="5">
        <v>7865.56</v>
      </c>
      <c r="V18" s="5">
        <v>8416.83</v>
      </c>
      <c r="W18" s="5"/>
      <c r="X18" s="5">
        <f t="shared" si="2"/>
        <v>78258.05</v>
      </c>
      <c r="Y18" s="5">
        <v>68900</v>
      </c>
      <c r="Z18" s="5">
        <v>75900</v>
      </c>
    </row>
    <row r="19" spans="1:27" x14ac:dyDescent="0.3">
      <c r="A19" s="4"/>
      <c r="B19" s="4"/>
      <c r="C19" s="4"/>
      <c r="D19" s="4"/>
      <c r="E19" s="4"/>
      <c r="F19" s="4" t="s">
        <v>33</v>
      </c>
      <c r="G19" s="4"/>
      <c r="H19" s="5"/>
      <c r="I19" s="5"/>
      <c r="J19" s="5"/>
      <c r="K19" s="5">
        <v>0</v>
      </c>
      <c r="L19" s="5">
        <v>0</v>
      </c>
      <c r="M19" s="5">
        <v>0</v>
      </c>
      <c r="N19" s="5">
        <v>2549.5300000000002</v>
      </c>
      <c r="O19" s="5">
        <v>0</v>
      </c>
      <c r="P19" s="5">
        <v>4356.41</v>
      </c>
      <c r="Q19" s="5">
        <v>0</v>
      </c>
      <c r="R19" s="5">
        <v>1226.49</v>
      </c>
      <c r="S19" s="5">
        <v>6728.22</v>
      </c>
      <c r="T19" s="5">
        <v>1986.03</v>
      </c>
      <c r="U19" s="5">
        <v>0</v>
      </c>
      <c r="V19" s="5">
        <v>987.28</v>
      </c>
      <c r="W19" s="5"/>
      <c r="X19" s="5">
        <f t="shared" si="2"/>
        <v>17833.96</v>
      </c>
      <c r="Y19" s="5">
        <v>5000</v>
      </c>
      <c r="Z19" s="5">
        <v>17800</v>
      </c>
    </row>
    <row r="20" spans="1:27" x14ac:dyDescent="0.3">
      <c r="A20" s="4"/>
      <c r="B20" s="4"/>
      <c r="C20" s="4"/>
      <c r="D20" s="4"/>
      <c r="E20" s="4"/>
      <c r="F20" s="4" t="s">
        <v>34</v>
      </c>
      <c r="G20" s="4"/>
      <c r="H20" s="5"/>
      <c r="I20" s="5"/>
      <c r="J20" s="5"/>
      <c r="K20" s="5">
        <v>0</v>
      </c>
      <c r="L20" s="5">
        <v>0</v>
      </c>
      <c r="M20" s="5">
        <v>0</v>
      </c>
      <c r="N20" s="5">
        <v>231.99</v>
      </c>
      <c r="O20" s="5">
        <v>0</v>
      </c>
      <c r="P20" s="5">
        <v>418.46</v>
      </c>
      <c r="Q20" s="5">
        <v>0</v>
      </c>
      <c r="R20" s="5">
        <v>137.97</v>
      </c>
      <c r="S20" s="5">
        <v>756.86</v>
      </c>
      <c r="T20" s="5">
        <v>189.27</v>
      </c>
      <c r="U20" s="5">
        <v>0</v>
      </c>
      <c r="V20" s="5">
        <v>81.61</v>
      </c>
      <c r="W20" s="5"/>
      <c r="X20" s="5">
        <f t="shared" si="2"/>
        <v>1816.16</v>
      </c>
      <c r="Y20" s="5">
        <v>100</v>
      </c>
      <c r="Z20" s="5">
        <v>1800</v>
      </c>
    </row>
    <row r="21" spans="1:27" ht="15" thickBot="1" x14ac:dyDescent="0.35">
      <c r="A21" s="4"/>
      <c r="B21" s="4"/>
      <c r="C21" s="4"/>
      <c r="D21" s="4"/>
      <c r="E21" s="4"/>
      <c r="F21" s="4" t="s">
        <v>35</v>
      </c>
      <c r="G21" s="4"/>
      <c r="H21" s="6"/>
      <c r="I21" s="6"/>
      <c r="J21" s="6"/>
      <c r="K21" s="6">
        <v>0</v>
      </c>
      <c r="L21" s="6">
        <v>0</v>
      </c>
      <c r="M21" s="6">
        <v>0</v>
      </c>
      <c r="N21" s="6">
        <v>4611.57</v>
      </c>
      <c r="O21" s="6">
        <v>0</v>
      </c>
      <c r="P21" s="6">
        <v>5854.62</v>
      </c>
      <c r="Q21" s="6">
        <v>0</v>
      </c>
      <c r="R21" s="6">
        <v>1545.71</v>
      </c>
      <c r="S21" s="6">
        <v>8479.43</v>
      </c>
      <c r="T21" s="6">
        <v>1794.55</v>
      </c>
      <c r="U21" s="6">
        <v>0</v>
      </c>
      <c r="V21" s="6">
        <v>2336.1799999999998</v>
      </c>
      <c r="W21" s="6"/>
      <c r="X21" s="6">
        <f t="shared" si="2"/>
        <v>24622.06</v>
      </c>
      <c r="Y21" s="6">
        <v>10000</v>
      </c>
      <c r="Z21" s="6">
        <v>24500</v>
      </c>
    </row>
    <row r="22" spans="1:27" x14ac:dyDescent="0.3">
      <c r="A22" s="4"/>
      <c r="B22" s="4"/>
      <c r="C22" s="4"/>
      <c r="D22" s="4"/>
      <c r="E22" s="4" t="s">
        <v>36</v>
      </c>
      <c r="F22" s="4"/>
      <c r="G22" s="4"/>
      <c r="H22" s="5"/>
      <c r="I22" s="5"/>
      <c r="J22" s="5"/>
      <c r="K22" s="5">
        <f t="shared" ref="K22:V22" si="3">ROUND(SUM(K16:K21),5)</f>
        <v>6778.45</v>
      </c>
      <c r="L22" s="5">
        <f t="shared" si="3"/>
        <v>7071.46</v>
      </c>
      <c r="M22" s="5">
        <f t="shared" si="3"/>
        <v>7241.37</v>
      </c>
      <c r="N22" s="5">
        <f t="shared" si="3"/>
        <v>14242.58</v>
      </c>
      <c r="O22" s="5">
        <f t="shared" si="3"/>
        <v>6820.93</v>
      </c>
      <c r="P22" s="5">
        <f t="shared" si="3"/>
        <v>17007.419999999998</v>
      </c>
      <c r="Q22" s="5">
        <f t="shared" si="3"/>
        <v>7567.08</v>
      </c>
      <c r="R22" s="5">
        <f t="shared" si="3"/>
        <v>8295.27</v>
      </c>
      <c r="S22" s="5">
        <f t="shared" si="3"/>
        <v>24991.39</v>
      </c>
      <c r="T22" s="5">
        <f t="shared" si="3"/>
        <v>11389.87</v>
      </c>
      <c r="U22" s="5">
        <f t="shared" si="3"/>
        <v>8906.99</v>
      </c>
      <c r="V22" s="5">
        <f t="shared" si="3"/>
        <v>12927.78</v>
      </c>
      <c r="W22" s="5"/>
      <c r="X22" s="5">
        <f t="shared" si="2"/>
        <v>133240.59</v>
      </c>
      <c r="Y22" s="5">
        <f>ROUND(SUM(Y16:Y21),5)</f>
        <v>89000</v>
      </c>
      <c r="Z22" s="5">
        <f>ROUND(SUM(Z16:Z21),5)</f>
        <v>130000</v>
      </c>
      <c r="AA22" t="s">
        <v>37</v>
      </c>
    </row>
    <row r="23" spans="1:27" x14ac:dyDescent="0.3">
      <c r="A23" s="4"/>
      <c r="B23" s="4"/>
      <c r="C23" s="4"/>
      <c r="D23" s="4"/>
      <c r="E23" s="4" t="s">
        <v>38</v>
      </c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7" x14ac:dyDescent="0.3">
      <c r="A24" s="4"/>
      <c r="B24" s="4"/>
      <c r="C24" s="4"/>
      <c r="D24" s="4"/>
      <c r="E24" s="4"/>
      <c r="F24" s="4" t="s">
        <v>39</v>
      </c>
      <c r="G24" s="4"/>
      <c r="H24" s="5"/>
      <c r="I24" s="5"/>
      <c r="J24" s="5"/>
      <c r="K24" s="5">
        <v>3000</v>
      </c>
      <c r="L24" s="5">
        <v>6000</v>
      </c>
      <c r="M24" s="5">
        <v>0</v>
      </c>
      <c r="N24" s="5">
        <v>3000</v>
      </c>
      <c r="O24" s="5">
        <v>4500</v>
      </c>
      <c r="P24" s="5">
        <v>3000</v>
      </c>
      <c r="Q24" s="5">
        <v>1500</v>
      </c>
      <c r="R24" s="5">
        <v>4500</v>
      </c>
      <c r="S24" s="5">
        <v>4500</v>
      </c>
      <c r="T24" s="5">
        <v>3000</v>
      </c>
      <c r="U24" s="5">
        <v>4500</v>
      </c>
      <c r="V24" s="5">
        <v>3000</v>
      </c>
      <c r="W24" s="5"/>
      <c r="X24" s="5">
        <f t="shared" ref="X24:X37" si="4">ROUND(SUM(H24:W24),5)</f>
        <v>40500</v>
      </c>
      <c r="Y24" s="5">
        <v>0</v>
      </c>
      <c r="Z24" s="5">
        <v>40000</v>
      </c>
      <c r="AA24" t="s">
        <v>40</v>
      </c>
    </row>
    <row r="25" spans="1:27" x14ac:dyDescent="0.3">
      <c r="A25" s="4"/>
      <c r="B25" s="4"/>
      <c r="C25" s="4"/>
      <c r="D25" s="4"/>
      <c r="E25" s="4"/>
      <c r="F25" s="4" t="s">
        <v>41</v>
      </c>
      <c r="G25" s="4"/>
      <c r="H25" s="5"/>
      <c r="I25" s="5"/>
      <c r="J25" s="5"/>
      <c r="K25" s="5">
        <v>2015</v>
      </c>
      <c r="L25" s="5">
        <v>8987</v>
      </c>
      <c r="M25" s="5">
        <v>4000</v>
      </c>
      <c r="N25" s="5">
        <v>6900</v>
      </c>
      <c r="O25" s="5">
        <v>4000</v>
      </c>
      <c r="P25" s="5">
        <v>7000</v>
      </c>
      <c r="Q25" s="5">
        <v>7000</v>
      </c>
      <c r="R25" s="5">
        <v>5000</v>
      </c>
      <c r="S25" s="5">
        <v>4000</v>
      </c>
      <c r="T25" s="5">
        <v>5200</v>
      </c>
      <c r="U25" s="5">
        <v>6600</v>
      </c>
      <c r="V25" s="5">
        <v>10000</v>
      </c>
      <c r="W25" s="5"/>
      <c r="X25" s="5">
        <f t="shared" si="4"/>
        <v>70702</v>
      </c>
      <c r="Y25" s="5">
        <v>145000</v>
      </c>
      <c r="Z25" s="5">
        <v>110000</v>
      </c>
      <c r="AA25" t="s">
        <v>40</v>
      </c>
    </row>
    <row r="26" spans="1:27" x14ac:dyDescent="0.3">
      <c r="A26" s="4"/>
      <c r="B26" s="4"/>
      <c r="C26" s="4"/>
      <c r="D26" s="4"/>
      <c r="E26" s="4"/>
      <c r="F26" s="4" t="s">
        <v>42</v>
      </c>
      <c r="G26" s="4"/>
      <c r="H26" s="5"/>
      <c r="I26" s="5"/>
      <c r="J26" s="5"/>
      <c r="K26" s="5">
        <v>750</v>
      </c>
      <c r="L26" s="5">
        <v>1550</v>
      </c>
      <c r="M26" s="5">
        <v>1250</v>
      </c>
      <c r="N26" s="5">
        <v>2050</v>
      </c>
      <c r="O26" s="5">
        <v>1250</v>
      </c>
      <c r="P26" s="5">
        <v>2000</v>
      </c>
      <c r="Q26" s="5">
        <v>1750</v>
      </c>
      <c r="R26" s="5">
        <v>1250</v>
      </c>
      <c r="S26" s="5">
        <v>2250</v>
      </c>
      <c r="T26" s="5">
        <v>900</v>
      </c>
      <c r="U26" s="5">
        <v>4300</v>
      </c>
      <c r="V26" s="5">
        <v>4150</v>
      </c>
      <c r="W26" s="5"/>
      <c r="X26" s="5">
        <f t="shared" si="4"/>
        <v>23450</v>
      </c>
      <c r="Y26" s="5">
        <v>18000</v>
      </c>
      <c r="Z26" s="5">
        <v>19000</v>
      </c>
      <c r="AA26" t="s">
        <v>40</v>
      </c>
    </row>
    <row r="27" spans="1:27" x14ac:dyDescent="0.3">
      <c r="A27" s="4"/>
      <c r="B27" s="4"/>
      <c r="C27" s="4"/>
      <c r="D27" s="4"/>
      <c r="E27" s="4"/>
      <c r="F27" s="4" t="s">
        <v>43</v>
      </c>
      <c r="G27" s="4"/>
      <c r="H27" s="5"/>
      <c r="I27" s="5"/>
      <c r="J27" s="5"/>
      <c r="K27" s="5">
        <v>230</v>
      </c>
      <c r="L27" s="5">
        <v>250</v>
      </c>
      <c r="M27" s="5">
        <v>250</v>
      </c>
      <c r="N27" s="5">
        <v>250</v>
      </c>
      <c r="O27" s="5">
        <v>500</v>
      </c>
      <c r="P27" s="5">
        <v>250</v>
      </c>
      <c r="Q27" s="5">
        <v>500</v>
      </c>
      <c r="R27" s="5">
        <v>0</v>
      </c>
      <c r="S27" s="5">
        <v>0</v>
      </c>
      <c r="T27" s="5">
        <v>0</v>
      </c>
      <c r="U27" s="5">
        <v>250</v>
      </c>
      <c r="V27" s="5">
        <v>250</v>
      </c>
      <c r="W27" s="5"/>
      <c r="X27" s="5">
        <f t="shared" si="4"/>
        <v>2730</v>
      </c>
      <c r="Y27" s="5">
        <v>3000</v>
      </c>
      <c r="Z27" s="5">
        <v>4500</v>
      </c>
      <c r="AA27" t="s">
        <v>40</v>
      </c>
    </row>
    <row r="28" spans="1:27" x14ac:dyDescent="0.3">
      <c r="A28" s="4"/>
      <c r="B28" s="4"/>
      <c r="C28" s="4"/>
      <c r="D28" s="4"/>
      <c r="E28" s="4"/>
      <c r="F28" s="4" t="s">
        <v>44</v>
      </c>
      <c r="G28" s="4"/>
      <c r="H28" s="5"/>
      <c r="I28" s="5"/>
      <c r="J28" s="5"/>
      <c r="K28" s="5">
        <v>2300</v>
      </c>
      <c r="L28" s="5">
        <v>4200</v>
      </c>
      <c r="M28" s="5">
        <v>2750</v>
      </c>
      <c r="N28" s="5">
        <v>3150</v>
      </c>
      <c r="O28" s="5">
        <v>3900</v>
      </c>
      <c r="P28" s="5">
        <v>5900</v>
      </c>
      <c r="Q28" s="5">
        <v>6250</v>
      </c>
      <c r="R28" s="5">
        <v>3000</v>
      </c>
      <c r="S28" s="5">
        <v>5100</v>
      </c>
      <c r="T28" s="5">
        <v>5250</v>
      </c>
      <c r="U28" s="5">
        <v>4650</v>
      </c>
      <c r="V28" s="5">
        <v>4250</v>
      </c>
      <c r="W28" s="5"/>
      <c r="X28" s="5">
        <f t="shared" si="4"/>
        <v>50700</v>
      </c>
      <c r="Y28" s="5">
        <v>37000</v>
      </c>
      <c r="Z28" s="5">
        <v>49000</v>
      </c>
      <c r="AA28" t="s">
        <v>40</v>
      </c>
    </row>
    <row r="29" spans="1:27" x14ac:dyDescent="0.3">
      <c r="A29" s="4"/>
      <c r="B29" s="4"/>
      <c r="C29" s="4"/>
      <c r="D29" s="4"/>
      <c r="E29" s="4"/>
      <c r="F29" s="4" t="s">
        <v>45</v>
      </c>
      <c r="G29" s="4"/>
      <c r="H29" s="5"/>
      <c r="I29" s="5"/>
      <c r="J29" s="5"/>
      <c r="K29" s="5">
        <v>3985</v>
      </c>
      <c r="L29" s="5">
        <v>-2187</v>
      </c>
      <c r="M29" s="5">
        <v>3000</v>
      </c>
      <c r="N29" s="5">
        <v>1100</v>
      </c>
      <c r="O29" s="5">
        <v>5100</v>
      </c>
      <c r="P29" s="5">
        <v>12200</v>
      </c>
      <c r="Q29" s="5">
        <v>14700</v>
      </c>
      <c r="R29" s="5">
        <v>5200</v>
      </c>
      <c r="S29" s="5">
        <v>6400</v>
      </c>
      <c r="T29" s="5">
        <v>9500</v>
      </c>
      <c r="U29" s="5">
        <v>15300</v>
      </c>
      <c r="V29" s="5">
        <v>24800</v>
      </c>
      <c r="W29" s="5"/>
      <c r="X29" s="5">
        <f t="shared" si="4"/>
        <v>99098</v>
      </c>
      <c r="Y29" s="5">
        <v>56800</v>
      </c>
      <c r="Z29" s="5">
        <v>70000</v>
      </c>
      <c r="AA29" t="s">
        <v>40</v>
      </c>
    </row>
    <row r="30" spans="1:27" x14ac:dyDescent="0.3">
      <c r="A30" s="4"/>
      <c r="B30" s="4"/>
      <c r="C30" s="4"/>
      <c r="D30" s="4"/>
      <c r="E30" s="4"/>
      <c r="F30" s="4" t="s">
        <v>46</v>
      </c>
      <c r="G30" s="4"/>
      <c r="H30" s="5"/>
      <c r="I30" s="5"/>
      <c r="J30" s="5"/>
      <c r="K30" s="5">
        <v>0</v>
      </c>
      <c r="L30" s="5">
        <v>7200</v>
      </c>
      <c r="M30" s="5">
        <v>3100</v>
      </c>
      <c r="N30" s="5">
        <v>9400</v>
      </c>
      <c r="O30" s="5">
        <v>1700</v>
      </c>
      <c r="P30" s="5">
        <v>4300</v>
      </c>
      <c r="Q30" s="5">
        <v>4400</v>
      </c>
      <c r="R30" s="5">
        <v>3400</v>
      </c>
      <c r="S30" s="5">
        <v>3400</v>
      </c>
      <c r="T30" s="5">
        <v>0</v>
      </c>
      <c r="U30" s="5">
        <v>1800</v>
      </c>
      <c r="V30" s="5">
        <v>4600</v>
      </c>
      <c r="W30" s="5"/>
      <c r="X30" s="5">
        <f t="shared" si="4"/>
        <v>43300</v>
      </c>
      <c r="Y30" s="5">
        <v>17000</v>
      </c>
      <c r="Z30" s="5">
        <v>40000</v>
      </c>
      <c r="AA30" t="s">
        <v>40</v>
      </c>
    </row>
    <row r="31" spans="1:27" x14ac:dyDescent="0.3">
      <c r="A31" s="4"/>
      <c r="B31" s="4"/>
      <c r="C31" s="4"/>
      <c r="D31" s="4"/>
      <c r="E31" s="4"/>
      <c r="F31" s="4" t="s">
        <v>47</v>
      </c>
      <c r="G31" s="4"/>
      <c r="H31" s="5"/>
      <c r="I31" s="5"/>
      <c r="J31" s="5"/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/>
      <c r="X31" s="5">
        <f t="shared" si="4"/>
        <v>0</v>
      </c>
      <c r="Y31" s="5">
        <v>300</v>
      </c>
      <c r="Z31" s="5">
        <v>300</v>
      </c>
      <c r="AA31" t="s">
        <v>40</v>
      </c>
    </row>
    <row r="32" spans="1:27" x14ac:dyDescent="0.3">
      <c r="A32" s="4"/>
      <c r="B32" s="4"/>
      <c r="C32" s="4"/>
      <c r="D32" s="4"/>
      <c r="E32" s="4"/>
      <c r="F32" s="4" t="s">
        <v>48</v>
      </c>
      <c r="G32" s="4"/>
      <c r="H32" s="5"/>
      <c r="I32" s="5"/>
      <c r="J32" s="5"/>
      <c r="K32" s="5">
        <v>1900</v>
      </c>
      <c r="L32" s="5">
        <v>1800</v>
      </c>
      <c r="M32" s="5">
        <v>1000</v>
      </c>
      <c r="N32" s="5">
        <v>2000</v>
      </c>
      <c r="O32" s="5">
        <v>2400</v>
      </c>
      <c r="P32" s="5">
        <v>3500</v>
      </c>
      <c r="Q32" s="5">
        <v>4400</v>
      </c>
      <c r="R32" s="5">
        <v>1500</v>
      </c>
      <c r="S32" s="5">
        <v>2200</v>
      </c>
      <c r="T32" s="5">
        <v>3100</v>
      </c>
      <c r="U32" s="5">
        <v>3400</v>
      </c>
      <c r="V32" s="5">
        <v>3900</v>
      </c>
      <c r="W32" s="5"/>
      <c r="X32" s="5">
        <f t="shared" si="4"/>
        <v>31100</v>
      </c>
      <c r="Y32" s="5">
        <v>16000</v>
      </c>
      <c r="Z32" s="5">
        <v>27000</v>
      </c>
      <c r="AA32" t="s">
        <v>40</v>
      </c>
    </row>
    <row r="33" spans="1:27" x14ac:dyDescent="0.3">
      <c r="A33" s="4"/>
      <c r="B33" s="4"/>
      <c r="C33" s="4"/>
      <c r="D33" s="4"/>
      <c r="E33" s="4"/>
      <c r="F33" s="4" t="s">
        <v>49</v>
      </c>
      <c r="G33" s="4"/>
      <c r="H33" s="5"/>
      <c r="I33" s="5"/>
      <c r="J33" s="5"/>
      <c r="K33" s="5">
        <v>1525</v>
      </c>
      <c r="L33" s="5">
        <v>2085</v>
      </c>
      <c r="M33" s="5">
        <v>1267.69</v>
      </c>
      <c r="N33" s="5">
        <v>2300</v>
      </c>
      <c r="O33" s="5">
        <v>970</v>
      </c>
      <c r="P33" s="5">
        <v>3285</v>
      </c>
      <c r="Q33" s="5">
        <v>3060</v>
      </c>
      <c r="R33" s="5">
        <v>1270</v>
      </c>
      <c r="S33" s="5">
        <v>3656</v>
      </c>
      <c r="T33" s="5">
        <v>900</v>
      </c>
      <c r="U33" s="5">
        <v>2315</v>
      </c>
      <c r="V33" s="5">
        <v>1725</v>
      </c>
      <c r="W33" s="5"/>
      <c r="X33" s="5">
        <f t="shared" si="4"/>
        <v>24358.69</v>
      </c>
      <c r="Y33" s="5">
        <v>16000</v>
      </c>
      <c r="Z33" s="5">
        <v>20000</v>
      </c>
      <c r="AA33" t="s">
        <v>40</v>
      </c>
    </row>
    <row r="34" spans="1:27" ht="15" thickBot="1" x14ac:dyDescent="0.35">
      <c r="A34" s="4"/>
      <c r="B34" s="4"/>
      <c r="C34" s="4"/>
      <c r="D34" s="4"/>
      <c r="E34" s="4"/>
      <c r="F34" s="4" t="s">
        <v>50</v>
      </c>
      <c r="G34" s="4"/>
      <c r="H34" s="5"/>
      <c r="I34" s="5"/>
      <c r="J34" s="5"/>
      <c r="K34" s="5">
        <v>0</v>
      </c>
      <c r="L34" s="5">
        <v>0</v>
      </c>
      <c r="M34" s="5">
        <v>400</v>
      </c>
      <c r="N34" s="5">
        <v>200</v>
      </c>
      <c r="O34" s="5">
        <v>150</v>
      </c>
      <c r="P34" s="5">
        <v>0</v>
      </c>
      <c r="Q34" s="5">
        <v>0</v>
      </c>
      <c r="R34" s="5">
        <v>119.4</v>
      </c>
      <c r="S34" s="5">
        <v>600</v>
      </c>
      <c r="T34" s="5">
        <v>0</v>
      </c>
      <c r="U34" s="5">
        <v>345</v>
      </c>
      <c r="V34" s="5">
        <v>0</v>
      </c>
      <c r="W34" s="5"/>
      <c r="X34" s="5">
        <f t="shared" si="4"/>
        <v>1814.4</v>
      </c>
      <c r="Y34" s="5">
        <v>400</v>
      </c>
      <c r="Z34" s="5">
        <v>1000</v>
      </c>
      <c r="AA34" t="s">
        <v>40</v>
      </c>
    </row>
    <row r="35" spans="1:27" ht="15" thickBot="1" x14ac:dyDescent="0.35">
      <c r="A35" s="4"/>
      <c r="B35" s="4"/>
      <c r="C35" s="4"/>
      <c r="D35" s="4"/>
      <c r="E35" s="4" t="s">
        <v>51</v>
      </c>
      <c r="F35" s="4"/>
      <c r="G35" s="4"/>
      <c r="H35" s="8"/>
      <c r="I35" s="8"/>
      <c r="J35" s="8"/>
      <c r="K35" s="8">
        <f t="shared" ref="K35:V35" si="5">ROUND(SUM(K23:K34),5)</f>
        <v>15705</v>
      </c>
      <c r="L35" s="8">
        <f t="shared" si="5"/>
        <v>29885</v>
      </c>
      <c r="M35" s="8">
        <f t="shared" si="5"/>
        <v>17017.689999999999</v>
      </c>
      <c r="N35" s="8">
        <f t="shared" si="5"/>
        <v>30350</v>
      </c>
      <c r="O35" s="8">
        <f t="shared" si="5"/>
        <v>24470</v>
      </c>
      <c r="P35" s="8">
        <f t="shared" si="5"/>
        <v>41435</v>
      </c>
      <c r="Q35" s="8">
        <f t="shared" si="5"/>
        <v>43560</v>
      </c>
      <c r="R35" s="8">
        <f t="shared" si="5"/>
        <v>25239.4</v>
      </c>
      <c r="S35" s="8">
        <f t="shared" si="5"/>
        <v>32106</v>
      </c>
      <c r="T35" s="8">
        <f t="shared" si="5"/>
        <v>27850</v>
      </c>
      <c r="U35" s="8">
        <f t="shared" si="5"/>
        <v>43460</v>
      </c>
      <c r="V35" s="8">
        <f t="shared" si="5"/>
        <v>56675</v>
      </c>
      <c r="W35" s="8"/>
      <c r="X35" s="8">
        <f t="shared" si="4"/>
        <v>387753.09</v>
      </c>
      <c r="Y35" s="8">
        <f>ROUND(SUM(Y23:Y34),5)</f>
        <v>309500</v>
      </c>
      <c r="Z35" s="8">
        <f>ROUND(SUM(Z23:Z34),5)</f>
        <v>380800</v>
      </c>
      <c r="AA35" t="s">
        <v>52</v>
      </c>
    </row>
    <row r="36" spans="1:27" ht="15" thickBot="1" x14ac:dyDescent="0.35">
      <c r="A36" s="4"/>
      <c r="B36" s="4"/>
      <c r="C36" s="4"/>
      <c r="D36" s="4" t="s">
        <v>53</v>
      </c>
      <c r="E36" s="4"/>
      <c r="F36" s="4"/>
      <c r="G36" s="4"/>
      <c r="H36" s="9"/>
      <c r="I36" s="9"/>
      <c r="J36" s="9"/>
      <c r="K36" s="9">
        <f t="shared" ref="K36:V36" si="6">ROUND(K3+K15+K22+K35,5)</f>
        <v>22483.75</v>
      </c>
      <c r="L36" s="9">
        <f t="shared" si="6"/>
        <v>41321.26</v>
      </c>
      <c r="M36" s="9">
        <f t="shared" si="6"/>
        <v>24806.39</v>
      </c>
      <c r="N36" s="9">
        <f t="shared" si="6"/>
        <v>75445.81</v>
      </c>
      <c r="O36" s="9">
        <f t="shared" si="6"/>
        <v>39791.620000000003</v>
      </c>
      <c r="P36" s="9">
        <f t="shared" si="6"/>
        <v>315230.28000000003</v>
      </c>
      <c r="Q36" s="9">
        <f t="shared" si="6"/>
        <v>242786.63</v>
      </c>
      <c r="R36" s="9">
        <f t="shared" si="6"/>
        <v>40855.94</v>
      </c>
      <c r="S36" s="9">
        <f t="shared" si="6"/>
        <v>70088.31</v>
      </c>
      <c r="T36" s="9">
        <f t="shared" si="6"/>
        <v>111283.65</v>
      </c>
      <c r="U36" s="9">
        <f t="shared" si="6"/>
        <v>349849.51</v>
      </c>
      <c r="V36" s="9">
        <f t="shared" si="6"/>
        <v>100896.64</v>
      </c>
      <c r="W36" s="9"/>
      <c r="X36" s="9">
        <f t="shared" si="4"/>
        <v>1434839.79</v>
      </c>
      <c r="Y36" s="9">
        <f>ROUND(Y3+Y15+Y22+Y35,5)</f>
        <v>1198500</v>
      </c>
      <c r="Z36" s="9">
        <f>ROUND(Z3+Z15+Z22+Z35,5)</f>
        <v>1390800</v>
      </c>
    </row>
    <row r="37" spans="1:27" x14ac:dyDescent="0.3">
      <c r="A37" s="4"/>
      <c r="B37" s="4"/>
      <c r="C37" s="4" t="s">
        <v>54</v>
      </c>
      <c r="D37" s="4"/>
      <c r="E37" s="4"/>
      <c r="F37" s="4"/>
      <c r="G37" s="4"/>
      <c r="H37" s="5"/>
      <c r="I37" s="5"/>
      <c r="J37" s="5"/>
      <c r="K37" s="5">
        <f t="shared" ref="K37:V37" si="7">K36</f>
        <v>22483.75</v>
      </c>
      <c r="L37" s="5">
        <f t="shared" si="7"/>
        <v>41321.26</v>
      </c>
      <c r="M37" s="5">
        <f t="shared" si="7"/>
        <v>24806.39</v>
      </c>
      <c r="N37" s="5">
        <f t="shared" si="7"/>
        <v>75445.81</v>
      </c>
      <c r="O37" s="5">
        <f t="shared" si="7"/>
        <v>39791.620000000003</v>
      </c>
      <c r="P37" s="5">
        <f t="shared" si="7"/>
        <v>315230.28000000003</v>
      </c>
      <c r="Q37" s="5">
        <f t="shared" si="7"/>
        <v>242786.63</v>
      </c>
      <c r="R37" s="5">
        <f t="shared" si="7"/>
        <v>40855.94</v>
      </c>
      <c r="S37" s="5">
        <f t="shared" si="7"/>
        <v>70088.31</v>
      </c>
      <c r="T37" s="5">
        <f t="shared" si="7"/>
        <v>111283.65</v>
      </c>
      <c r="U37" s="5">
        <f t="shared" si="7"/>
        <v>349849.51</v>
      </c>
      <c r="V37" s="5">
        <f t="shared" si="7"/>
        <v>100896.64</v>
      </c>
      <c r="W37" s="5"/>
      <c r="X37" s="5">
        <f t="shared" si="4"/>
        <v>1434839.79</v>
      </c>
      <c r="Y37" s="5">
        <f>Y36</f>
        <v>1198500</v>
      </c>
      <c r="Z37" s="5">
        <f>Z36</f>
        <v>1390800</v>
      </c>
    </row>
    <row r="38" spans="1:27" x14ac:dyDescent="0.3">
      <c r="A38" s="4"/>
      <c r="B38" s="4"/>
      <c r="C38" s="4"/>
      <c r="D38" s="4" t="s">
        <v>55</v>
      </c>
      <c r="E38" s="4"/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7" x14ac:dyDescent="0.3">
      <c r="A39" s="4"/>
      <c r="B39" s="4"/>
      <c r="C39" s="4"/>
      <c r="D39" s="4"/>
      <c r="E39" s="4" t="s">
        <v>56</v>
      </c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7" x14ac:dyDescent="0.3">
      <c r="A40" s="4"/>
      <c r="B40" s="4"/>
      <c r="C40" s="4"/>
      <c r="D40" s="4"/>
      <c r="E40" s="4"/>
      <c r="F40" s="4" t="s">
        <v>57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7" x14ac:dyDescent="0.3">
      <c r="A41" s="4"/>
      <c r="B41" s="4"/>
      <c r="C41" s="4"/>
      <c r="D41" s="4"/>
      <c r="E41" s="4"/>
      <c r="F41" s="4"/>
      <c r="G41" s="4" t="s">
        <v>58</v>
      </c>
      <c r="H41" s="5"/>
      <c r="I41" s="5"/>
      <c r="J41" s="5"/>
      <c r="K41" s="5">
        <v>8822.1299999999992</v>
      </c>
      <c r="L41" s="5">
        <v>19833.47</v>
      </c>
      <c r="M41" s="5">
        <v>29949.8</v>
      </c>
      <c r="N41" s="5">
        <v>19943.310000000001</v>
      </c>
      <c r="O41" s="5">
        <v>19730.16</v>
      </c>
      <c r="P41" s="5">
        <v>19773.79</v>
      </c>
      <c r="Q41" s="5">
        <v>22462.92</v>
      </c>
      <c r="R41" s="5">
        <v>31661.07</v>
      </c>
      <c r="S41" s="5">
        <v>32181.58</v>
      </c>
      <c r="T41" s="5">
        <v>21849.53</v>
      </c>
      <c r="U41" s="5">
        <v>22031.38</v>
      </c>
      <c r="V41" s="5">
        <v>25495.38</v>
      </c>
      <c r="W41" s="5"/>
      <c r="X41" s="5">
        <f>ROUND(SUM(H41:W41),5)</f>
        <v>273734.52</v>
      </c>
      <c r="Y41" s="5">
        <v>319000</v>
      </c>
      <c r="Z41" s="5">
        <v>349000</v>
      </c>
      <c r="AA41" t="s">
        <v>59</v>
      </c>
    </row>
    <row r="42" spans="1:27" x14ac:dyDescent="0.3">
      <c r="A42" s="4"/>
      <c r="B42" s="4"/>
      <c r="C42" s="4"/>
      <c r="D42" s="4"/>
      <c r="E42" s="4"/>
      <c r="F42" s="4"/>
      <c r="G42" s="4" t="s">
        <v>60</v>
      </c>
      <c r="H42" s="5"/>
      <c r="I42" s="5"/>
      <c r="J42" s="5"/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6454.25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/>
      <c r="X42" s="5">
        <f>ROUND(SUM(H42:W42),5)</f>
        <v>6454.25</v>
      </c>
      <c r="Y42" s="5">
        <v>6500</v>
      </c>
      <c r="Z42" s="5">
        <v>4000</v>
      </c>
      <c r="AA42" t="s">
        <v>59</v>
      </c>
    </row>
    <row r="43" spans="1:27" ht="15" thickBot="1" x14ac:dyDescent="0.35">
      <c r="A43" s="4"/>
      <c r="B43" s="4"/>
      <c r="C43" s="4"/>
      <c r="D43" s="4"/>
      <c r="E43" s="4"/>
      <c r="F43" s="4"/>
      <c r="G43" s="4" t="s">
        <v>61</v>
      </c>
      <c r="H43" s="6"/>
      <c r="I43" s="6"/>
      <c r="J43" s="6"/>
      <c r="K43" s="6">
        <v>35.64</v>
      </c>
      <c r="L43" s="6">
        <v>35.64</v>
      </c>
      <c r="M43" s="6">
        <v>35.64</v>
      </c>
      <c r="N43" s="6">
        <v>35.64</v>
      </c>
      <c r="O43" s="6">
        <v>35.64</v>
      </c>
      <c r="P43" s="6">
        <v>35.64</v>
      </c>
      <c r="Q43" s="6">
        <v>35.64</v>
      </c>
      <c r="R43" s="6">
        <v>35.64</v>
      </c>
      <c r="S43" s="6">
        <v>35.64</v>
      </c>
      <c r="T43" s="6">
        <v>35.64</v>
      </c>
      <c r="U43" s="6">
        <v>35.64</v>
      </c>
      <c r="V43" s="6">
        <v>35.64</v>
      </c>
      <c r="W43" s="6"/>
      <c r="X43" s="6">
        <f>ROUND(SUM(H43:W43),5)</f>
        <v>427.68</v>
      </c>
      <c r="Y43" s="6">
        <v>450</v>
      </c>
      <c r="Z43" s="6">
        <v>450</v>
      </c>
    </row>
    <row r="44" spans="1:27" x14ac:dyDescent="0.3">
      <c r="A44" s="4"/>
      <c r="B44" s="4"/>
      <c r="C44" s="4"/>
      <c r="D44" s="4"/>
      <c r="E44" s="4"/>
      <c r="F44" s="4" t="s">
        <v>62</v>
      </c>
      <c r="G44" s="4"/>
      <c r="H44" s="5"/>
      <c r="I44" s="5"/>
      <c r="J44" s="5"/>
      <c r="K44" s="5">
        <f t="shared" ref="K44:V44" si="8">ROUND(SUM(K40:K43),5)</f>
        <v>8857.77</v>
      </c>
      <c r="L44" s="5">
        <f t="shared" si="8"/>
        <v>19869.11</v>
      </c>
      <c r="M44" s="5">
        <f t="shared" si="8"/>
        <v>29985.439999999999</v>
      </c>
      <c r="N44" s="5">
        <f t="shared" si="8"/>
        <v>19978.95</v>
      </c>
      <c r="O44" s="5">
        <f t="shared" si="8"/>
        <v>19765.8</v>
      </c>
      <c r="P44" s="5">
        <f t="shared" si="8"/>
        <v>26263.68</v>
      </c>
      <c r="Q44" s="5">
        <f t="shared" si="8"/>
        <v>22498.560000000001</v>
      </c>
      <c r="R44" s="5">
        <f t="shared" si="8"/>
        <v>31696.71</v>
      </c>
      <c r="S44" s="5">
        <f t="shared" si="8"/>
        <v>32217.22</v>
      </c>
      <c r="T44" s="5">
        <f t="shared" si="8"/>
        <v>21885.17</v>
      </c>
      <c r="U44" s="5">
        <f t="shared" si="8"/>
        <v>22067.02</v>
      </c>
      <c r="V44" s="5">
        <f t="shared" si="8"/>
        <v>25531.02</v>
      </c>
      <c r="W44" s="5"/>
      <c r="X44" s="5">
        <f>ROUND(SUM(H44:W44),5)</f>
        <v>280616.45</v>
      </c>
      <c r="Y44" s="5">
        <f>ROUND(SUM(Y40:Y43),5)</f>
        <v>325950</v>
      </c>
      <c r="Z44" s="5">
        <f>ROUND(SUM(Z40:Z43),5)</f>
        <v>353450</v>
      </c>
    </row>
    <row r="45" spans="1:27" x14ac:dyDescent="0.3">
      <c r="A45" s="4"/>
      <c r="B45" s="4"/>
      <c r="C45" s="4"/>
      <c r="D45" s="4"/>
      <c r="E45" s="4"/>
      <c r="F45" s="4" t="s">
        <v>63</v>
      </c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7" ht="15" thickBot="1" x14ac:dyDescent="0.35">
      <c r="A46" s="4"/>
      <c r="B46" s="4"/>
      <c r="C46" s="4"/>
      <c r="D46" s="4"/>
      <c r="E46" s="4"/>
      <c r="F46" s="4"/>
      <c r="G46" s="4" t="s">
        <v>64</v>
      </c>
      <c r="H46" s="6"/>
      <c r="I46" s="6"/>
      <c r="J46" s="6"/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40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/>
      <c r="X46" s="6">
        <f>ROUND(SUM(H46:W46),5)</f>
        <v>40</v>
      </c>
      <c r="Y46" s="6">
        <v>0</v>
      </c>
      <c r="Z46" s="6">
        <v>0</v>
      </c>
    </row>
    <row r="47" spans="1:27" x14ac:dyDescent="0.3">
      <c r="A47" s="4"/>
      <c r="B47" s="4"/>
      <c r="C47" s="4"/>
      <c r="D47" s="4"/>
      <c r="E47" s="4"/>
      <c r="F47" s="4" t="s">
        <v>65</v>
      </c>
      <c r="G47" s="4"/>
      <c r="H47" s="5"/>
      <c r="I47" s="5"/>
      <c r="J47" s="5"/>
      <c r="K47" s="5">
        <f t="shared" ref="K47:V47" si="9">ROUND(SUM(K45:K46),5)</f>
        <v>0</v>
      </c>
      <c r="L47" s="5">
        <f t="shared" si="9"/>
        <v>0</v>
      </c>
      <c r="M47" s="5">
        <f t="shared" si="9"/>
        <v>0</v>
      </c>
      <c r="N47" s="5">
        <f t="shared" si="9"/>
        <v>0</v>
      </c>
      <c r="O47" s="5">
        <f t="shared" si="9"/>
        <v>0</v>
      </c>
      <c r="P47" s="5">
        <f t="shared" si="9"/>
        <v>0</v>
      </c>
      <c r="Q47" s="5">
        <f t="shared" si="9"/>
        <v>40</v>
      </c>
      <c r="R47" s="5">
        <f t="shared" si="9"/>
        <v>0</v>
      </c>
      <c r="S47" s="5">
        <f t="shared" si="9"/>
        <v>0</v>
      </c>
      <c r="T47" s="5">
        <f t="shared" si="9"/>
        <v>0</v>
      </c>
      <c r="U47" s="5">
        <f t="shared" si="9"/>
        <v>0</v>
      </c>
      <c r="V47" s="5">
        <f t="shared" si="9"/>
        <v>0</v>
      </c>
      <c r="W47" s="5"/>
      <c r="X47" s="5">
        <f>ROUND(SUM(H47:W47),5)</f>
        <v>40</v>
      </c>
      <c r="Y47" s="5">
        <f>ROUND(SUM(Y45:Y46),5)</f>
        <v>0</v>
      </c>
      <c r="Z47" s="5">
        <f>ROUND(SUM(Z45:Z46),5)</f>
        <v>0</v>
      </c>
    </row>
    <row r="48" spans="1:27" x14ac:dyDescent="0.3">
      <c r="A48" s="4"/>
      <c r="B48" s="4"/>
      <c r="C48" s="4"/>
      <c r="D48" s="4"/>
      <c r="E48" s="4"/>
      <c r="F48" s="4" t="s">
        <v>66</v>
      </c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7" x14ac:dyDescent="0.3">
      <c r="A49" s="4"/>
      <c r="B49" s="4"/>
      <c r="C49" s="4"/>
      <c r="D49" s="4"/>
      <c r="E49" s="4"/>
      <c r="F49" s="4"/>
      <c r="G49" s="4" t="s">
        <v>67</v>
      </c>
      <c r="H49" s="5"/>
      <c r="I49" s="5"/>
      <c r="J49" s="5"/>
      <c r="K49" s="5">
        <v>623.44000000000005</v>
      </c>
      <c r="L49" s="5">
        <v>2091.2800000000002</v>
      </c>
      <c r="M49" s="5">
        <v>1386.3</v>
      </c>
      <c r="N49" s="5">
        <v>1396.07</v>
      </c>
      <c r="O49" s="5">
        <v>1383.05</v>
      </c>
      <c r="P49" s="5">
        <v>1386.76</v>
      </c>
      <c r="Q49" s="5">
        <v>1523.74</v>
      </c>
      <c r="R49" s="5">
        <v>1232.8699999999999</v>
      </c>
      <c r="S49" s="5">
        <v>1917.57</v>
      </c>
      <c r="T49" s="5">
        <v>1269.77</v>
      </c>
      <c r="U49" s="5">
        <v>1356.23</v>
      </c>
      <c r="V49" s="5">
        <v>1438.62</v>
      </c>
      <c r="W49" s="5"/>
      <c r="X49" s="5">
        <f>ROUND(SUM(H49:W49),5)</f>
        <v>17005.7</v>
      </c>
      <c r="Y49" s="5">
        <v>23500</v>
      </c>
      <c r="Z49" s="5">
        <v>25500</v>
      </c>
      <c r="AA49" t="s">
        <v>59</v>
      </c>
    </row>
    <row r="50" spans="1:27" ht="15" thickBot="1" x14ac:dyDescent="0.35">
      <c r="A50" s="4"/>
      <c r="B50" s="4"/>
      <c r="C50" s="4"/>
      <c r="D50" s="4"/>
      <c r="E50" s="4"/>
      <c r="F50" s="4"/>
      <c r="G50" s="4" t="s">
        <v>68</v>
      </c>
      <c r="H50" s="6"/>
      <c r="I50" s="6"/>
      <c r="J50" s="6"/>
      <c r="K50" s="6">
        <v>0</v>
      </c>
      <c r="L50" s="6">
        <v>700.59</v>
      </c>
      <c r="M50" s="6">
        <v>-700.59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/>
      <c r="X50" s="6">
        <f>ROUND(SUM(H50:W50),5)</f>
        <v>0</v>
      </c>
      <c r="Y50" s="6">
        <v>0</v>
      </c>
      <c r="Z50" s="6">
        <v>0</v>
      </c>
    </row>
    <row r="51" spans="1:27" x14ac:dyDescent="0.3">
      <c r="A51" s="4"/>
      <c r="B51" s="4"/>
      <c r="C51" s="4"/>
      <c r="D51" s="4"/>
      <c r="E51" s="4"/>
      <c r="F51" s="4" t="s">
        <v>69</v>
      </c>
      <c r="G51" s="4"/>
      <c r="H51" s="5"/>
      <c r="I51" s="5"/>
      <c r="J51" s="5"/>
      <c r="K51" s="5">
        <f t="shared" ref="K51:V51" si="10">ROUND(SUM(K48:K50),5)</f>
        <v>623.44000000000005</v>
      </c>
      <c r="L51" s="5">
        <f t="shared" si="10"/>
        <v>2791.87</v>
      </c>
      <c r="M51" s="5">
        <f t="shared" si="10"/>
        <v>685.71</v>
      </c>
      <c r="N51" s="5">
        <f t="shared" si="10"/>
        <v>1396.07</v>
      </c>
      <c r="O51" s="5">
        <f t="shared" si="10"/>
        <v>1383.05</v>
      </c>
      <c r="P51" s="5">
        <f t="shared" si="10"/>
        <v>1386.76</v>
      </c>
      <c r="Q51" s="5">
        <f t="shared" si="10"/>
        <v>1523.74</v>
      </c>
      <c r="R51" s="5">
        <f t="shared" si="10"/>
        <v>1232.8699999999999</v>
      </c>
      <c r="S51" s="5">
        <f t="shared" si="10"/>
        <v>1917.57</v>
      </c>
      <c r="T51" s="5">
        <f t="shared" si="10"/>
        <v>1269.77</v>
      </c>
      <c r="U51" s="5">
        <f t="shared" si="10"/>
        <v>1356.23</v>
      </c>
      <c r="V51" s="5">
        <f t="shared" si="10"/>
        <v>1438.62</v>
      </c>
      <c r="W51" s="5"/>
      <c r="X51" s="5">
        <f>ROUND(SUM(H51:W51),5)</f>
        <v>17005.7</v>
      </c>
      <c r="Y51" s="5">
        <f>ROUND(SUM(Y48:Y50),5)</f>
        <v>23500</v>
      </c>
      <c r="Z51" s="5">
        <f>ROUND(SUM(Z48:Z50),5)</f>
        <v>25500</v>
      </c>
    </row>
    <row r="52" spans="1:27" x14ac:dyDescent="0.3">
      <c r="A52" s="4"/>
      <c r="B52" s="4"/>
      <c r="C52" s="4"/>
      <c r="D52" s="4"/>
      <c r="E52" s="4"/>
      <c r="F52" s="4" t="s">
        <v>70</v>
      </c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7" x14ac:dyDescent="0.3">
      <c r="A53" s="4"/>
      <c r="B53" s="4"/>
      <c r="C53" s="4"/>
      <c r="D53" s="4"/>
      <c r="E53" s="4"/>
      <c r="F53" s="4"/>
      <c r="G53" s="4" t="s">
        <v>71</v>
      </c>
      <c r="H53" s="5"/>
      <c r="I53" s="5"/>
      <c r="J53" s="5"/>
      <c r="K53" s="5">
        <v>546.97</v>
      </c>
      <c r="L53" s="5">
        <v>1276.17</v>
      </c>
      <c r="M53" s="5">
        <v>1940.58</v>
      </c>
      <c r="N53" s="5">
        <v>1236.48</v>
      </c>
      <c r="O53" s="5">
        <v>1223.27</v>
      </c>
      <c r="P53" s="5">
        <v>1672.63</v>
      </c>
      <c r="Q53" s="5">
        <v>1392.71</v>
      </c>
      <c r="R53" s="5">
        <v>2000.19</v>
      </c>
      <c r="S53" s="5">
        <v>2088.27</v>
      </c>
      <c r="T53" s="5">
        <v>1354.67</v>
      </c>
      <c r="U53" s="5">
        <v>1412.45</v>
      </c>
      <c r="V53" s="5">
        <v>1645.83</v>
      </c>
      <c r="W53" s="5"/>
      <c r="X53" s="5">
        <f>ROUND(SUM(H53:W53),5)</f>
        <v>17790.22</v>
      </c>
      <c r="Y53" s="5">
        <v>21500</v>
      </c>
      <c r="Z53" s="5">
        <v>22500</v>
      </c>
      <c r="AA53" t="s">
        <v>59</v>
      </c>
    </row>
    <row r="54" spans="1:27" ht="15" thickBot="1" x14ac:dyDescent="0.35">
      <c r="A54" s="4"/>
      <c r="B54" s="4"/>
      <c r="C54" s="4"/>
      <c r="D54" s="4"/>
      <c r="E54" s="4"/>
      <c r="F54" s="4"/>
      <c r="G54" s="4" t="s">
        <v>72</v>
      </c>
      <c r="H54" s="6"/>
      <c r="I54" s="6"/>
      <c r="J54" s="6"/>
      <c r="K54" s="6">
        <v>127.9</v>
      </c>
      <c r="L54" s="6">
        <v>298.49</v>
      </c>
      <c r="M54" s="6">
        <v>453.89</v>
      </c>
      <c r="N54" s="6">
        <v>289.18</v>
      </c>
      <c r="O54" s="6">
        <v>286.08999999999997</v>
      </c>
      <c r="P54" s="6">
        <v>391.22</v>
      </c>
      <c r="Q54" s="6">
        <v>325.72000000000003</v>
      </c>
      <c r="R54" s="6">
        <v>467.8</v>
      </c>
      <c r="S54" s="6">
        <v>488.43</v>
      </c>
      <c r="T54" s="6">
        <v>316.81</v>
      </c>
      <c r="U54" s="6">
        <v>330.35</v>
      </c>
      <c r="V54" s="6">
        <v>384.96</v>
      </c>
      <c r="W54" s="6"/>
      <c r="X54" s="6">
        <f>ROUND(SUM(H54:W54),5)</f>
        <v>4160.84</v>
      </c>
      <c r="Y54" s="6">
        <v>5000</v>
      </c>
      <c r="Z54" s="6">
        <v>5500</v>
      </c>
      <c r="AA54" t="s">
        <v>59</v>
      </c>
    </row>
    <row r="55" spans="1:27" x14ac:dyDescent="0.3">
      <c r="A55" s="4"/>
      <c r="B55" s="4"/>
      <c r="C55" s="4"/>
      <c r="D55" s="4"/>
      <c r="E55" s="4"/>
      <c r="F55" s="4" t="s">
        <v>73</v>
      </c>
      <c r="G55" s="4"/>
      <c r="H55" s="5"/>
      <c r="I55" s="5"/>
      <c r="J55" s="5"/>
      <c r="K55" s="5">
        <f t="shared" ref="K55:V55" si="11">ROUND(SUM(K52:K54),5)</f>
        <v>674.87</v>
      </c>
      <c r="L55" s="5">
        <f t="shared" si="11"/>
        <v>1574.66</v>
      </c>
      <c r="M55" s="5">
        <f t="shared" si="11"/>
        <v>2394.4699999999998</v>
      </c>
      <c r="N55" s="5">
        <f t="shared" si="11"/>
        <v>1525.66</v>
      </c>
      <c r="O55" s="5">
        <f t="shared" si="11"/>
        <v>1509.36</v>
      </c>
      <c r="P55" s="5">
        <f t="shared" si="11"/>
        <v>2063.85</v>
      </c>
      <c r="Q55" s="5">
        <f t="shared" si="11"/>
        <v>1718.43</v>
      </c>
      <c r="R55" s="5">
        <f t="shared" si="11"/>
        <v>2467.9899999999998</v>
      </c>
      <c r="S55" s="5">
        <f t="shared" si="11"/>
        <v>2576.6999999999998</v>
      </c>
      <c r="T55" s="5">
        <f t="shared" si="11"/>
        <v>1671.48</v>
      </c>
      <c r="U55" s="5">
        <f t="shared" si="11"/>
        <v>1742.8</v>
      </c>
      <c r="V55" s="5">
        <f t="shared" si="11"/>
        <v>2030.79</v>
      </c>
      <c r="W55" s="5"/>
      <c r="X55" s="5">
        <f>ROUND(SUM(H55:W55),5)</f>
        <v>21951.06</v>
      </c>
      <c r="Y55" s="5">
        <f>ROUND(SUM(Y52:Y54),5)</f>
        <v>26500</v>
      </c>
      <c r="Z55" s="5">
        <f>ROUND(SUM(Z52:Z54),5)</f>
        <v>28000</v>
      </c>
    </row>
    <row r="56" spans="1:27" x14ac:dyDescent="0.3">
      <c r="A56" s="4"/>
      <c r="B56" s="4"/>
      <c r="C56" s="4"/>
      <c r="D56" s="4"/>
      <c r="E56" s="4"/>
      <c r="F56" s="4" t="s">
        <v>74</v>
      </c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7" x14ac:dyDescent="0.3">
      <c r="A57" s="4"/>
      <c r="B57" s="4"/>
      <c r="C57" s="4"/>
      <c r="D57" s="4"/>
      <c r="E57" s="4"/>
      <c r="F57" s="4"/>
      <c r="G57" s="4" t="s">
        <v>75</v>
      </c>
      <c r="H57" s="5"/>
      <c r="I57" s="5"/>
      <c r="J57" s="5"/>
      <c r="K57" s="5">
        <v>3379.51</v>
      </c>
      <c r="L57" s="5">
        <v>3382.2</v>
      </c>
      <c r="M57" s="5">
        <v>3382.2</v>
      </c>
      <c r="N57" s="5">
        <v>3382.2</v>
      </c>
      <c r="O57" s="5">
        <v>3382.2</v>
      </c>
      <c r="P57" s="5">
        <v>3382.2</v>
      </c>
      <c r="Q57" s="5">
        <v>3466.39</v>
      </c>
      <c r="R57" s="5">
        <v>3466.39</v>
      </c>
      <c r="S57" s="5">
        <v>1497.86</v>
      </c>
      <c r="T57" s="5">
        <v>1497.86</v>
      </c>
      <c r="U57" s="5">
        <v>2995.71</v>
      </c>
      <c r="V57" s="5">
        <v>2995.71</v>
      </c>
      <c r="W57" s="5"/>
      <c r="X57" s="5">
        <f>ROUND(SUM(H57:W57),5)</f>
        <v>36210.43</v>
      </c>
      <c r="Y57" s="5">
        <v>52000</v>
      </c>
      <c r="Z57" s="5">
        <v>60500</v>
      </c>
      <c r="AA57" t="s">
        <v>59</v>
      </c>
    </row>
    <row r="58" spans="1:27" x14ac:dyDescent="0.3">
      <c r="A58" s="4"/>
      <c r="B58" s="4"/>
      <c r="C58" s="4"/>
      <c r="D58" s="4"/>
      <c r="E58" s="4"/>
      <c r="F58" s="4"/>
      <c r="G58" s="4" t="s">
        <v>76</v>
      </c>
      <c r="H58" s="5"/>
      <c r="I58" s="5"/>
      <c r="J58" s="5"/>
      <c r="K58" s="5">
        <v>80.66</v>
      </c>
      <c r="L58" s="5">
        <v>80.66</v>
      </c>
      <c r="M58" s="5">
        <v>40.33</v>
      </c>
      <c r="N58" s="5">
        <v>0</v>
      </c>
      <c r="O58" s="5">
        <v>80.66</v>
      </c>
      <c r="P58" s="5">
        <v>0</v>
      </c>
      <c r="Q58" s="5">
        <v>40.33</v>
      </c>
      <c r="R58" s="5">
        <v>0</v>
      </c>
      <c r="S58" s="5">
        <v>0</v>
      </c>
      <c r="T58" s="5">
        <v>0</v>
      </c>
      <c r="U58" s="5">
        <v>35.6</v>
      </c>
      <c r="V58" s="5">
        <v>0</v>
      </c>
      <c r="W58" s="5"/>
      <c r="X58" s="5">
        <f>ROUND(SUM(H58:W58),5)</f>
        <v>358.24</v>
      </c>
      <c r="Y58" s="5">
        <v>800</v>
      </c>
      <c r="Z58" s="5">
        <v>800</v>
      </c>
      <c r="AA58" t="s">
        <v>59</v>
      </c>
    </row>
    <row r="59" spans="1:27" ht="15" thickBot="1" x14ac:dyDescent="0.35">
      <c r="A59" s="4"/>
      <c r="B59" s="4"/>
      <c r="C59" s="4"/>
      <c r="D59" s="4"/>
      <c r="E59" s="4"/>
      <c r="F59" s="4"/>
      <c r="G59" s="4" t="s">
        <v>77</v>
      </c>
      <c r="H59" s="6"/>
      <c r="I59" s="6"/>
      <c r="J59" s="6"/>
      <c r="K59" s="6">
        <v>572.24</v>
      </c>
      <c r="L59" s="6">
        <v>0</v>
      </c>
      <c r="M59" s="6">
        <v>286.12</v>
      </c>
      <c r="N59" s="6">
        <v>286.12</v>
      </c>
      <c r="O59" s="6">
        <v>286.12</v>
      </c>
      <c r="P59" s="6">
        <v>286.12</v>
      </c>
      <c r="Q59" s="6">
        <v>286.12</v>
      </c>
      <c r="R59" s="6">
        <v>286.12</v>
      </c>
      <c r="S59" s="6">
        <v>97.48</v>
      </c>
      <c r="T59" s="6">
        <v>264.16000000000003</v>
      </c>
      <c r="U59" s="6">
        <v>0</v>
      </c>
      <c r="V59" s="6">
        <v>264.16000000000003</v>
      </c>
      <c r="W59" s="6"/>
      <c r="X59" s="6">
        <f>ROUND(SUM(H59:W59),5)</f>
        <v>2914.76</v>
      </c>
      <c r="Y59" s="6">
        <v>3200</v>
      </c>
      <c r="Z59" s="6">
        <v>4500</v>
      </c>
      <c r="AA59" t="s">
        <v>59</v>
      </c>
    </row>
    <row r="60" spans="1:27" x14ac:dyDescent="0.3">
      <c r="A60" s="4"/>
      <c r="B60" s="4"/>
      <c r="C60" s="4"/>
      <c r="D60" s="4"/>
      <c r="E60" s="4"/>
      <c r="F60" s="4" t="s">
        <v>78</v>
      </c>
      <c r="G60" s="4"/>
      <c r="H60" s="5"/>
      <c r="I60" s="5"/>
      <c r="J60" s="5"/>
      <c r="K60" s="5">
        <f t="shared" ref="K60:V60" si="12">ROUND(SUM(K56:K59),5)</f>
        <v>4032.41</v>
      </c>
      <c r="L60" s="5">
        <f t="shared" si="12"/>
        <v>3462.86</v>
      </c>
      <c r="M60" s="5">
        <f t="shared" si="12"/>
        <v>3708.65</v>
      </c>
      <c r="N60" s="5">
        <f t="shared" si="12"/>
        <v>3668.32</v>
      </c>
      <c r="O60" s="5">
        <f t="shared" si="12"/>
        <v>3748.98</v>
      </c>
      <c r="P60" s="5">
        <f t="shared" si="12"/>
        <v>3668.32</v>
      </c>
      <c r="Q60" s="5">
        <f t="shared" si="12"/>
        <v>3792.84</v>
      </c>
      <c r="R60" s="5">
        <f t="shared" si="12"/>
        <v>3752.51</v>
      </c>
      <c r="S60" s="5">
        <f t="shared" si="12"/>
        <v>1595.34</v>
      </c>
      <c r="T60" s="5">
        <f t="shared" si="12"/>
        <v>1762.02</v>
      </c>
      <c r="U60" s="5">
        <f t="shared" si="12"/>
        <v>3031.31</v>
      </c>
      <c r="V60" s="5">
        <f t="shared" si="12"/>
        <v>3259.87</v>
      </c>
      <c r="W60" s="5"/>
      <c r="X60" s="5">
        <f>ROUND(SUM(H60:W60),5)</f>
        <v>39483.43</v>
      </c>
      <c r="Y60" s="5">
        <f>ROUND(SUM(Y56:Y59),5)</f>
        <v>56000</v>
      </c>
      <c r="Z60" s="5">
        <f>ROUND(SUM(Z56:Z59),5)</f>
        <v>65800</v>
      </c>
    </row>
    <row r="61" spans="1:27" x14ac:dyDescent="0.3">
      <c r="A61" s="4"/>
      <c r="B61" s="4"/>
      <c r="C61" s="4"/>
      <c r="D61" s="4"/>
      <c r="E61" s="4"/>
      <c r="F61" s="4" t="s">
        <v>79</v>
      </c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7" x14ac:dyDescent="0.3">
      <c r="A62" s="4"/>
      <c r="B62" s="4"/>
      <c r="C62" s="4"/>
      <c r="D62" s="4"/>
      <c r="E62" s="4"/>
      <c r="F62" s="4"/>
      <c r="G62" s="4" t="s">
        <v>80</v>
      </c>
      <c r="H62" s="5"/>
      <c r="I62" s="5"/>
      <c r="J62" s="5"/>
      <c r="K62" s="5">
        <v>1105.03</v>
      </c>
      <c r="L62" s="5">
        <v>1105.03</v>
      </c>
      <c r="M62" s="5">
        <v>2981.7</v>
      </c>
      <c r="N62" s="5">
        <v>1105.03</v>
      </c>
      <c r="O62" s="5">
        <v>1105.03</v>
      </c>
      <c r="P62" s="5">
        <v>1105.03</v>
      </c>
      <c r="Q62" s="5">
        <v>1105.03</v>
      </c>
      <c r="R62" s="5">
        <v>1105.03</v>
      </c>
      <c r="S62" s="5">
        <v>1105.03</v>
      </c>
      <c r="T62" s="5">
        <v>1105.03</v>
      </c>
      <c r="U62" s="5">
        <v>1105.03</v>
      </c>
      <c r="V62" s="5">
        <v>1105.03</v>
      </c>
      <c r="W62" s="5"/>
      <c r="X62" s="5">
        <f>ROUND(SUM(H62:W62),5)</f>
        <v>15137.03</v>
      </c>
      <c r="Y62" s="5">
        <v>22000</v>
      </c>
      <c r="Z62" s="5">
        <v>15500</v>
      </c>
      <c r="AA62" t="s">
        <v>81</v>
      </c>
    </row>
    <row r="63" spans="1:27" x14ac:dyDescent="0.3">
      <c r="A63" s="4"/>
      <c r="B63" s="4"/>
      <c r="C63" s="4"/>
      <c r="D63" s="4"/>
      <c r="E63" s="4"/>
      <c r="F63" s="4"/>
      <c r="G63" s="4" t="s">
        <v>82</v>
      </c>
      <c r="H63" s="5"/>
      <c r="I63" s="5"/>
      <c r="J63" s="5"/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/>
      <c r="X63" s="5">
        <f>ROUND(SUM(H63:W63),5)</f>
        <v>0</v>
      </c>
      <c r="Y63" s="5">
        <v>1500</v>
      </c>
      <c r="Z63" s="5">
        <v>1500</v>
      </c>
    </row>
    <row r="64" spans="1:27" ht="15" thickBot="1" x14ac:dyDescent="0.35">
      <c r="A64" s="4"/>
      <c r="B64" s="4"/>
      <c r="C64" s="4"/>
      <c r="D64" s="4"/>
      <c r="E64" s="4"/>
      <c r="F64" s="4"/>
      <c r="G64" s="4" t="s">
        <v>83</v>
      </c>
      <c r="H64" s="5"/>
      <c r="I64" s="5"/>
      <c r="J64" s="5"/>
      <c r="K64" s="5">
        <v>-147.36000000000001</v>
      </c>
      <c r="L64" s="5">
        <v>18.75</v>
      </c>
      <c r="M64" s="5">
        <v>33.75</v>
      </c>
      <c r="N64" s="5">
        <v>0</v>
      </c>
      <c r="O64" s="5">
        <v>0</v>
      </c>
      <c r="P64" s="5">
        <v>18.75</v>
      </c>
      <c r="Q64" s="5">
        <v>506.16</v>
      </c>
      <c r="R64" s="5">
        <v>172.14</v>
      </c>
      <c r="S64" s="5">
        <v>253.25</v>
      </c>
      <c r="T64" s="5">
        <v>-161.58000000000001</v>
      </c>
      <c r="U64" s="5">
        <v>37.31</v>
      </c>
      <c r="V64" s="5">
        <v>18.899999999999999</v>
      </c>
      <c r="W64" s="5"/>
      <c r="X64" s="5">
        <f>ROUND(SUM(H64:W64),5)</f>
        <v>750.07</v>
      </c>
      <c r="Y64" s="5">
        <v>2000</v>
      </c>
      <c r="Z64" s="5">
        <v>2000</v>
      </c>
    </row>
    <row r="65" spans="1:27" ht="15" thickBot="1" x14ac:dyDescent="0.35">
      <c r="A65" s="4"/>
      <c r="B65" s="4"/>
      <c r="C65" s="4"/>
      <c r="D65" s="4"/>
      <c r="E65" s="4"/>
      <c r="F65" s="4" t="s">
        <v>84</v>
      </c>
      <c r="G65" s="4"/>
      <c r="H65" s="9"/>
      <c r="I65" s="9"/>
      <c r="J65" s="9"/>
      <c r="K65" s="9">
        <f t="shared" ref="K65:V65" si="13">ROUND(SUM(K61:K64),5)</f>
        <v>957.67</v>
      </c>
      <c r="L65" s="9">
        <f t="shared" si="13"/>
        <v>1123.78</v>
      </c>
      <c r="M65" s="9">
        <f t="shared" si="13"/>
        <v>3015.45</v>
      </c>
      <c r="N65" s="9">
        <f t="shared" si="13"/>
        <v>1105.03</v>
      </c>
      <c r="O65" s="9">
        <f t="shared" si="13"/>
        <v>1105.03</v>
      </c>
      <c r="P65" s="9">
        <f t="shared" si="13"/>
        <v>1123.78</v>
      </c>
      <c r="Q65" s="9">
        <f t="shared" si="13"/>
        <v>1611.19</v>
      </c>
      <c r="R65" s="9">
        <f t="shared" si="13"/>
        <v>1277.17</v>
      </c>
      <c r="S65" s="9">
        <f t="shared" si="13"/>
        <v>1358.28</v>
      </c>
      <c r="T65" s="9">
        <f t="shared" si="13"/>
        <v>943.45</v>
      </c>
      <c r="U65" s="9">
        <f t="shared" si="13"/>
        <v>1142.3399999999999</v>
      </c>
      <c r="V65" s="9">
        <f t="shared" si="13"/>
        <v>1123.93</v>
      </c>
      <c r="W65" s="9"/>
      <c r="X65" s="9">
        <f>ROUND(SUM(H65:W65),5)</f>
        <v>15887.1</v>
      </c>
      <c r="Y65" s="9">
        <f>ROUND(SUM(Y61:Y64),5)</f>
        <v>25500</v>
      </c>
      <c r="Z65" s="9">
        <f>ROUND(SUM(Z61:Z64),5)</f>
        <v>19000</v>
      </c>
    </row>
    <row r="66" spans="1:27" x14ac:dyDescent="0.3">
      <c r="A66" s="4"/>
      <c r="B66" s="4"/>
      <c r="C66" s="4"/>
      <c r="D66" s="4"/>
      <c r="E66" s="4" t="s">
        <v>85</v>
      </c>
      <c r="F66" s="4"/>
      <c r="G66" s="4"/>
      <c r="H66" s="5"/>
      <c r="I66" s="5"/>
      <c r="J66" s="5"/>
      <c r="K66" s="5">
        <f t="shared" ref="K66:V66" si="14">ROUND(K39+K44+K47+K51+K55+K60+K65,5)</f>
        <v>15146.16</v>
      </c>
      <c r="L66" s="5">
        <f t="shared" si="14"/>
        <v>28822.28</v>
      </c>
      <c r="M66" s="5">
        <f t="shared" si="14"/>
        <v>39789.72</v>
      </c>
      <c r="N66" s="5">
        <f t="shared" si="14"/>
        <v>27674.03</v>
      </c>
      <c r="O66" s="5">
        <f t="shared" si="14"/>
        <v>27512.22</v>
      </c>
      <c r="P66" s="5">
        <f t="shared" si="14"/>
        <v>34506.39</v>
      </c>
      <c r="Q66" s="5">
        <f t="shared" si="14"/>
        <v>31184.76</v>
      </c>
      <c r="R66" s="5">
        <f t="shared" si="14"/>
        <v>40427.25</v>
      </c>
      <c r="S66" s="5">
        <f t="shared" si="14"/>
        <v>39665.11</v>
      </c>
      <c r="T66" s="5">
        <f t="shared" si="14"/>
        <v>27531.89</v>
      </c>
      <c r="U66" s="5">
        <f t="shared" si="14"/>
        <v>29339.7</v>
      </c>
      <c r="V66" s="5">
        <f t="shared" si="14"/>
        <v>33384.230000000003</v>
      </c>
      <c r="W66" s="5"/>
      <c r="X66" s="5">
        <f>ROUND(SUM(H66:W66),5)</f>
        <v>374983.74</v>
      </c>
      <c r="Y66" s="5">
        <f>ROUND(Y39+Y44+Y47+Y51+Y55+Y60+Y65,5)</f>
        <v>457450</v>
      </c>
      <c r="Z66" s="5">
        <f>ROUND(Z39+Z44+Z47+Z51+Z55+Z60+Z65,5)</f>
        <v>491750</v>
      </c>
    </row>
    <row r="67" spans="1:27" x14ac:dyDescent="0.3">
      <c r="A67" s="4"/>
      <c r="B67" s="4"/>
      <c r="C67" s="4"/>
      <c r="D67" s="4"/>
      <c r="E67" s="4" t="s">
        <v>86</v>
      </c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7" x14ac:dyDescent="0.3">
      <c r="A68" s="4"/>
      <c r="B68" s="4"/>
      <c r="C68" s="4"/>
      <c r="D68" s="4"/>
      <c r="E68" s="4"/>
      <c r="F68" s="4" t="s">
        <v>87</v>
      </c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7" x14ac:dyDescent="0.3">
      <c r="A69" s="4"/>
      <c r="B69" s="4"/>
      <c r="C69" s="4"/>
      <c r="D69" s="4"/>
      <c r="E69" s="4"/>
      <c r="F69" s="4"/>
      <c r="G69" s="4" t="s">
        <v>88</v>
      </c>
      <c r="H69" s="5"/>
      <c r="I69" s="5"/>
      <c r="J69" s="5"/>
      <c r="K69" s="5">
        <v>340.18</v>
      </c>
      <c r="L69" s="5">
        <v>340.18</v>
      </c>
      <c r="M69" s="5">
        <v>371.2</v>
      </c>
      <c r="N69" s="5">
        <v>402.69</v>
      </c>
      <c r="O69" s="5">
        <v>371.2</v>
      </c>
      <c r="P69" s="5">
        <v>371.2</v>
      </c>
      <c r="Q69" s="5">
        <v>320.32</v>
      </c>
      <c r="R69" s="5">
        <v>371.2</v>
      </c>
      <c r="S69" s="5">
        <v>371.2</v>
      </c>
      <c r="T69" s="5">
        <v>371.2</v>
      </c>
      <c r="U69" s="5">
        <v>371.2</v>
      </c>
      <c r="V69" s="5">
        <v>371.2</v>
      </c>
      <c r="W69" s="5"/>
      <c r="X69" s="5">
        <f>ROUND(SUM(H69:W69),5)</f>
        <v>4372.97</v>
      </c>
      <c r="Y69" s="5">
        <v>4400</v>
      </c>
      <c r="Z69" s="5">
        <v>4400</v>
      </c>
    </row>
    <row r="70" spans="1:27" ht="15" thickBot="1" x14ac:dyDescent="0.35">
      <c r="A70" s="4"/>
      <c r="B70" s="4"/>
      <c r="C70" s="4"/>
      <c r="D70" s="4"/>
      <c r="E70" s="4"/>
      <c r="F70" s="4"/>
      <c r="G70" s="4" t="s">
        <v>89</v>
      </c>
      <c r="H70" s="6"/>
      <c r="I70" s="6"/>
      <c r="J70" s="6"/>
      <c r="K70" s="6">
        <v>0</v>
      </c>
      <c r="L70" s="6">
        <v>827.58</v>
      </c>
      <c r="M70" s="6">
        <v>1607.63</v>
      </c>
      <c r="N70" s="6">
        <v>0</v>
      </c>
      <c r="O70" s="6">
        <v>536.01</v>
      </c>
      <c r="P70" s="6">
        <v>933.74</v>
      </c>
      <c r="Q70" s="6">
        <v>0</v>
      </c>
      <c r="R70" s="6">
        <v>878.59</v>
      </c>
      <c r="S70" s="6">
        <v>0</v>
      </c>
      <c r="T70" s="6">
        <v>477.14</v>
      </c>
      <c r="U70" s="6">
        <v>662.4</v>
      </c>
      <c r="V70" s="6">
        <v>813.46</v>
      </c>
      <c r="W70" s="6"/>
      <c r="X70" s="6">
        <f>ROUND(SUM(H70:W70),5)</f>
        <v>6736.55</v>
      </c>
      <c r="Y70" s="6">
        <v>6000</v>
      </c>
      <c r="Z70" s="6">
        <v>8000</v>
      </c>
      <c r="AA70" t="s">
        <v>90</v>
      </c>
    </row>
    <row r="71" spans="1:27" x14ac:dyDescent="0.3">
      <c r="A71" s="4"/>
      <c r="B71" s="4"/>
      <c r="C71" s="4"/>
      <c r="D71" s="4"/>
      <c r="E71" s="4"/>
      <c r="F71" s="4" t="s">
        <v>91</v>
      </c>
      <c r="G71" s="4"/>
      <c r="H71" s="5"/>
      <c r="I71" s="5"/>
      <c r="J71" s="5"/>
      <c r="K71" s="5">
        <f t="shared" ref="K71:V71" si="15">ROUND(SUM(K68:K70),5)</f>
        <v>340.18</v>
      </c>
      <c r="L71" s="5">
        <f t="shared" si="15"/>
        <v>1167.76</v>
      </c>
      <c r="M71" s="5">
        <f t="shared" si="15"/>
        <v>1978.83</v>
      </c>
      <c r="N71" s="5">
        <f t="shared" si="15"/>
        <v>402.69</v>
      </c>
      <c r="O71" s="5">
        <f t="shared" si="15"/>
        <v>907.21</v>
      </c>
      <c r="P71" s="5">
        <f t="shared" si="15"/>
        <v>1304.94</v>
      </c>
      <c r="Q71" s="5">
        <f t="shared" si="15"/>
        <v>320.32</v>
      </c>
      <c r="R71" s="5">
        <f t="shared" si="15"/>
        <v>1249.79</v>
      </c>
      <c r="S71" s="5">
        <f t="shared" si="15"/>
        <v>371.2</v>
      </c>
      <c r="T71" s="5">
        <f t="shared" si="15"/>
        <v>848.34</v>
      </c>
      <c r="U71" s="5">
        <f t="shared" si="15"/>
        <v>1033.5999999999999</v>
      </c>
      <c r="V71" s="5">
        <f t="shared" si="15"/>
        <v>1184.6600000000001</v>
      </c>
      <c r="W71" s="5"/>
      <c r="X71" s="5">
        <f>ROUND(SUM(H71:W71),5)</f>
        <v>11109.52</v>
      </c>
      <c r="Y71" s="5">
        <f>ROUND(SUM(Y68:Y70),5)</f>
        <v>10400</v>
      </c>
      <c r="Z71" s="5">
        <f>ROUND(SUM(Z68:Z70),5)</f>
        <v>12400</v>
      </c>
    </row>
    <row r="72" spans="1:27" x14ac:dyDescent="0.3">
      <c r="A72" s="4"/>
      <c r="B72" s="4"/>
      <c r="C72" s="4"/>
      <c r="D72" s="4"/>
      <c r="E72" s="4"/>
      <c r="F72" s="4" t="s">
        <v>92</v>
      </c>
      <c r="G72" s="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7" x14ac:dyDescent="0.3">
      <c r="A73" s="4"/>
      <c r="B73" s="4"/>
      <c r="C73" s="4"/>
      <c r="D73" s="4"/>
      <c r="E73" s="4"/>
      <c r="F73" s="4"/>
      <c r="G73" s="4" t="s">
        <v>93</v>
      </c>
      <c r="H73" s="5"/>
      <c r="I73" s="5"/>
      <c r="J73" s="5"/>
      <c r="K73" s="5">
        <v>0</v>
      </c>
      <c r="L73" s="5">
        <v>750</v>
      </c>
      <c r="M73" s="5">
        <v>1350</v>
      </c>
      <c r="N73" s="5">
        <v>0</v>
      </c>
      <c r="O73" s="5">
        <v>0</v>
      </c>
      <c r="P73" s="5">
        <v>750</v>
      </c>
      <c r="Q73" s="5">
        <v>0</v>
      </c>
      <c r="R73" s="5">
        <v>600</v>
      </c>
      <c r="S73" s="5">
        <v>1500</v>
      </c>
      <c r="T73" s="5">
        <v>0</v>
      </c>
      <c r="U73" s="5">
        <v>750</v>
      </c>
      <c r="V73" s="5">
        <v>1050</v>
      </c>
      <c r="W73" s="5"/>
      <c r="X73" s="5">
        <f t="shared" ref="X73:X105" si="16">ROUND(SUM(H73:W73),5)</f>
        <v>6750</v>
      </c>
      <c r="Y73" s="5">
        <v>11250</v>
      </c>
      <c r="Z73" s="5">
        <v>11250</v>
      </c>
    </row>
    <row r="74" spans="1:27" x14ac:dyDescent="0.3">
      <c r="A74" s="4"/>
      <c r="B74" s="4"/>
      <c r="C74" s="4"/>
      <c r="D74" s="4"/>
      <c r="E74" s="4"/>
      <c r="F74" s="4"/>
      <c r="G74" s="4" t="s">
        <v>94</v>
      </c>
      <c r="H74" s="5"/>
      <c r="I74" s="5"/>
      <c r="J74" s="5"/>
      <c r="K74" s="5">
        <v>206.56</v>
      </c>
      <c r="L74" s="5">
        <v>216.9</v>
      </c>
      <c r="M74" s="5">
        <v>266.55</v>
      </c>
      <c r="N74" s="5">
        <v>213.24</v>
      </c>
      <c r="O74" s="5">
        <v>349.44</v>
      </c>
      <c r="P74" s="5">
        <v>266.55</v>
      </c>
      <c r="Q74" s="5">
        <v>0</v>
      </c>
      <c r="R74" s="5">
        <v>1089.6199999999999</v>
      </c>
      <c r="S74" s="5">
        <v>179.43</v>
      </c>
      <c r="T74" s="5">
        <v>571.42999999999995</v>
      </c>
      <c r="U74" s="5">
        <v>249.46</v>
      </c>
      <c r="V74" s="5">
        <v>353.45</v>
      </c>
      <c r="W74" s="5"/>
      <c r="X74" s="5">
        <f t="shared" si="16"/>
        <v>3962.63</v>
      </c>
      <c r="Y74" s="5">
        <v>3600</v>
      </c>
      <c r="Z74" s="5">
        <v>4500</v>
      </c>
      <c r="AA74" t="s">
        <v>90</v>
      </c>
    </row>
    <row r="75" spans="1:27" x14ac:dyDescent="0.3">
      <c r="A75" s="4"/>
      <c r="B75" s="4"/>
      <c r="C75" s="4"/>
      <c r="D75" s="4"/>
      <c r="E75" s="4"/>
      <c r="F75" s="4"/>
      <c r="G75" s="4" t="s">
        <v>95</v>
      </c>
      <c r="H75" s="5"/>
      <c r="I75" s="5"/>
      <c r="J75" s="5"/>
      <c r="K75" s="5">
        <v>0</v>
      </c>
      <c r="L75" s="5">
        <v>212.42</v>
      </c>
      <c r="M75" s="5">
        <v>212.28</v>
      </c>
      <c r="N75" s="5">
        <v>0</v>
      </c>
      <c r="O75" s="5">
        <v>429.12</v>
      </c>
      <c r="P75" s="5">
        <v>213.26</v>
      </c>
      <c r="Q75" s="5">
        <v>213.66</v>
      </c>
      <c r="R75" s="5">
        <v>218.68</v>
      </c>
      <c r="S75" s="5">
        <v>218.68</v>
      </c>
      <c r="T75" s="5">
        <v>215.26</v>
      </c>
      <c r="U75" s="5">
        <v>215.26</v>
      </c>
      <c r="V75" s="5">
        <v>215.26</v>
      </c>
      <c r="W75" s="5"/>
      <c r="X75" s="5">
        <f t="shared" si="16"/>
        <v>2363.88</v>
      </c>
      <c r="Y75" s="5">
        <v>3300</v>
      </c>
      <c r="Z75" s="5">
        <v>2500</v>
      </c>
    </row>
    <row r="76" spans="1:27" x14ac:dyDescent="0.3">
      <c r="A76" s="4"/>
      <c r="B76" s="4"/>
      <c r="C76" s="4"/>
      <c r="D76" s="4"/>
      <c r="E76" s="4"/>
      <c r="F76" s="4"/>
      <c r="G76" s="4" t="s">
        <v>96</v>
      </c>
      <c r="H76" s="5"/>
      <c r="I76" s="5"/>
      <c r="J76" s="5"/>
      <c r="K76" s="5">
        <v>15</v>
      </c>
      <c r="L76" s="5">
        <v>0</v>
      </c>
      <c r="M76" s="5">
        <v>15.9</v>
      </c>
      <c r="N76" s="5">
        <v>0</v>
      </c>
      <c r="O76" s="5">
        <v>0</v>
      </c>
      <c r="P76" s="5">
        <v>0</v>
      </c>
      <c r="Q76" s="5">
        <v>15</v>
      </c>
      <c r="R76" s="5">
        <v>0</v>
      </c>
      <c r="S76" s="5">
        <v>25.1</v>
      </c>
      <c r="T76" s="5">
        <v>15.9</v>
      </c>
      <c r="U76" s="5">
        <v>0</v>
      </c>
      <c r="V76" s="5">
        <v>60.47</v>
      </c>
      <c r="W76" s="5"/>
      <c r="X76" s="5">
        <f t="shared" si="16"/>
        <v>147.37</v>
      </c>
      <c r="Y76" s="5">
        <v>1200</v>
      </c>
      <c r="Z76" s="5">
        <v>1000</v>
      </c>
    </row>
    <row r="77" spans="1:27" x14ac:dyDescent="0.3">
      <c r="A77" s="4"/>
      <c r="B77" s="4"/>
      <c r="C77" s="4"/>
      <c r="D77" s="4"/>
      <c r="E77" s="4"/>
      <c r="F77" s="4"/>
      <c r="G77" s="4" t="s">
        <v>97</v>
      </c>
      <c r="H77" s="5"/>
      <c r="I77" s="5"/>
      <c r="J77" s="5"/>
      <c r="K77" s="5">
        <v>1706.15</v>
      </c>
      <c r="L77" s="5">
        <v>1706.15</v>
      </c>
      <c r="M77" s="5">
        <v>1706.15</v>
      </c>
      <c r="N77" s="5">
        <v>1706.15</v>
      </c>
      <c r="O77" s="5">
        <v>1706.15</v>
      </c>
      <c r="P77" s="5">
        <v>1706.15</v>
      </c>
      <c r="Q77" s="5">
        <v>1706.15</v>
      </c>
      <c r="R77" s="5">
        <v>1706.15</v>
      </c>
      <c r="S77" s="5">
        <v>1706.15</v>
      </c>
      <c r="T77" s="5">
        <v>1706.15</v>
      </c>
      <c r="U77" s="5">
        <v>1706.15</v>
      </c>
      <c r="V77" s="5">
        <v>1706.18</v>
      </c>
      <c r="W77" s="5"/>
      <c r="X77" s="5">
        <f t="shared" si="16"/>
        <v>20473.830000000002</v>
      </c>
      <c r="Y77" s="5">
        <v>20500</v>
      </c>
      <c r="Z77" s="5">
        <v>24000</v>
      </c>
      <c r="AA77" t="s">
        <v>98</v>
      </c>
    </row>
    <row r="78" spans="1:27" x14ac:dyDescent="0.3">
      <c r="A78" s="4"/>
      <c r="B78" s="4"/>
      <c r="C78" s="4"/>
      <c r="D78" s="4"/>
      <c r="E78" s="4"/>
      <c r="F78" s="4"/>
      <c r="G78" s="4" t="s">
        <v>99</v>
      </c>
      <c r="H78" s="5"/>
      <c r="I78" s="5"/>
      <c r="J78" s="5"/>
      <c r="K78" s="5">
        <v>65</v>
      </c>
      <c r="L78" s="5">
        <v>0</v>
      </c>
      <c r="M78" s="5">
        <v>0</v>
      </c>
      <c r="N78" s="5">
        <v>0</v>
      </c>
      <c r="O78" s="5">
        <v>300</v>
      </c>
      <c r="P78" s="5">
        <v>2819</v>
      </c>
      <c r="Q78" s="5">
        <v>0</v>
      </c>
      <c r="R78" s="5">
        <v>299</v>
      </c>
      <c r="S78" s="5">
        <v>0</v>
      </c>
      <c r="T78" s="5">
        <v>12</v>
      </c>
      <c r="U78" s="5">
        <v>0</v>
      </c>
      <c r="V78" s="5">
        <v>0</v>
      </c>
      <c r="W78" s="5"/>
      <c r="X78" s="5">
        <f t="shared" si="16"/>
        <v>3495</v>
      </c>
      <c r="Y78" s="5">
        <v>3600</v>
      </c>
      <c r="Z78" s="5">
        <v>3600</v>
      </c>
    </row>
    <row r="79" spans="1:27" x14ac:dyDescent="0.3">
      <c r="A79" s="4"/>
      <c r="B79" s="4"/>
      <c r="C79" s="4"/>
      <c r="D79" s="4"/>
      <c r="E79" s="4"/>
      <c r="F79" s="4"/>
      <c r="G79" s="4" t="s">
        <v>100</v>
      </c>
      <c r="H79" s="5"/>
      <c r="I79" s="5"/>
      <c r="J79" s="5"/>
      <c r="K79" s="5">
        <v>40</v>
      </c>
      <c r="L79" s="5">
        <v>16</v>
      </c>
      <c r="M79" s="5">
        <v>16</v>
      </c>
      <c r="N79" s="5">
        <v>16</v>
      </c>
      <c r="O79" s="5">
        <v>16</v>
      </c>
      <c r="P79" s="5">
        <v>16</v>
      </c>
      <c r="Q79" s="5">
        <v>16</v>
      </c>
      <c r="R79" s="5">
        <v>21</v>
      </c>
      <c r="S79" s="5">
        <v>21</v>
      </c>
      <c r="T79" s="5">
        <v>21</v>
      </c>
      <c r="U79" s="5">
        <v>21</v>
      </c>
      <c r="V79" s="5">
        <v>37</v>
      </c>
      <c r="W79" s="5"/>
      <c r="X79" s="5">
        <f t="shared" si="16"/>
        <v>257</v>
      </c>
      <c r="Y79" s="5">
        <v>300</v>
      </c>
      <c r="Z79" s="5">
        <v>300</v>
      </c>
    </row>
    <row r="80" spans="1:27" x14ac:dyDescent="0.3">
      <c r="A80" s="4"/>
      <c r="B80" s="4"/>
      <c r="C80" s="4"/>
      <c r="D80" s="4"/>
      <c r="E80" s="4"/>
      <c r="F80" s="4"/>
      <c r="G80" s="4" t="s">
        <v>101</v>
      </c>
      <c r="H80" s="5"/>
      <c r="I80" s="5"/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/>
      <c r="X80" s="5">
        <f t="shared" si="16"/>
        <v>0</v>
      </c>
      <c r="Y80" s="5">
        <v>500</v>
      </c>
      <c r="Z80" s="5">
        <v>4500</v>
      </c>
      <c r="AA80" t="s">
        <v>102</v>
      </c>
    </row>
    <row r="81" spans="1:27" x14ac:dyDescent="0.3">
      <c r="A81" s="4"/>
      <c r="B81" s="4"/>
      <c r="C81" s="4"/>
      <c r="D81" s="4"/>
      <c r="E81" s="4"/>
      <c r="F81" s="4"/>
      <c r="G81" s="4" t="s">
        <v>103</v>
      </c>
      <c r="H81" s="5"/>
      <c r="I81" s="5"/>
      <c r="J81" s="5"/>
      <c r="K81" s="5">
        <v>372.11</v>
      </c>
      <c r="L81" s="5">
        <v>2.99</v>
      </c>
      <c r="M81" s="5">
        <v>747.98</v>
      </c>
      <c r="N81" s="5">
        <v>2.99</v>
      </c>
      <c r="O81" s="5">
        <v>4057.65</v>
      </c>
      <c r="P81" s="5">
        <v>373.51</v>
      </c>
      <c r="Q81" s="5">
        <v>0</v>
      </c>
      <c r="R81" s="5">
        <v>443.75</v>
      </c>
      <c r="S81" s="5">
        <v>656.74</v>
      </c>
      <c r="T81" s="5">
        <v>415.45</v>
      </c>
      <c r="U81" s="5">
        <v>485.88</v>
      </c>
      <c r="V81" s="5">
        <v>590.88</v>
      </c>
      <c r="W81" s="5"/>
      <c r="X81" s="5">
        <f t="shared" si="16"/>
        <v>8149.93</v>
      </c>
      <c r="Y81" s="5">
        <v>7000</v>
      </c>
      <c r="Z81" s="5">
        <v>9000</v>
      </c>
      <c r="AA81" t="s">
        <v>104</v>
      </c>
    </row>
    <row r="82" spans="1:27" x14ac:dyDescent="0.3">
      <c r="A82" s="4"/>
      <c r="B82" s="4"/>
      <c r="C82" s="4"/>
      <c r="D82" s="4"/>
      <c r="E82" s="4"/>
      <c r="F82" s="4"/>
      <c r="G82" s="4" t="s">
        <v>105</v>
      </c>
      <c r="H82" s="5"/>
      <c r="I82" s="5"/>
      <c r="J82" s="5"/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/>
      <c r="X82" s="5">
        <f t="shared" si="16"/>
        <v>0</v>
      </c>
      <c r="Y82" s="5">
        <v>1000</v>
      </c>
      <c r="Z82" s="5">
        <v>6000</v>
      </c>
      <c r="AA82" t="s">
        <v>106</v>
      </c>
    </row>
    <row r="83" spans="1:27" x14ac:dyDescent="0.3">
      <c r="A83" s="4"/>
      <c r="B83" s="4"/>
      <c r="C83" s="4"/>
      <c r="D83" s="4"/>
      <c r="E83" s="4"/>
      <c r="F83" s="4"/>
      <c r="G83" s="4" t="s">
        <v>107</v>
      </c>
      <c r="H83" s="5"/>
      <c r="I83" s="5"/>
      <c r="J83" s="5"/>
      <c r="K83" s="5">
        <v>0</v>
      </c>
      <c r="L83" s="5">
        <v>192.38</v>
      </c>
      <c r="M83" s="5">
        <v>509.06</v>
      </c>
      <c r="N83" s="5">
        <v>0</v>
      </c>
      <c r="O83" s="5">
        <v>288.83</v>
      </c>
      <c r="P83" s="5">
        <v>327.76</v>
      </c>
      <c r="Q83" s="5">
        <v>0</v>
      </c>
      <c r="R83" s="5">
        <v>0</v>
      </c>
      <c r="S83" s="5">
        <v>0</v>
      </c>
      <c r="T83" s="5">
        <v>1121.95</v>
      </c>
      <c r="U83" s="5">
        <v>466.06</v>
      </c>
      <c r="V83" s="5">
        <v>335.32</v>
      </c>
      <c r="W83" s="5"/>
      <c r="X83" s="5">
        <f t="shared" si="16"/>
        <v>3241.36</v>
      </c>
      <c r="Y83" s="5">
        <v>3000</v>
      </c>
      <c r="Z83" s="5">
        <v>3800</v>
      </c>
    </row>
    <row r="84" spans="1:27" x14ac:dyDescent="0.3">
      <c r="A84" s="4"/>
      <c r="B84" s="4"/>
      <c r="C84" s="4"/>
      <c r="D84" s="4"/>
      <c r="E84" s="4"/>
      <c r="F84" s="4"/>
      <c r="G84" s="4" t="s">
        <v>108</v>
      </c>
      <c r="H84" s="5"/>
      <c r="I84" s="5"/>
      <c r="J84" s="5"/>
      <c r="K84" s="5">
        <v>0</v>
      </c>
      <c r="L84" s="5">
        <v>275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156.01</v>
      </c>
      <c r="V84" s="5">
        <v>0</v>
      </c>
      <c r="W84" s="5"/>
      <c r="X84" s="5">
        <f t="shared" si="16"/>
        <v>431.01</v>
      </c>
      <c r="Y84" s="5">
        <v>1000</v>
      </c>
      <c r="Z84" s="5">
        <v>1000</v>
      </c>
      <c r="AA84" t="s">
        <v>106</v>
      </c>
    </row>
    <row r="85" spans="1:27" x14ac:dyDescent="0.3">
      <c r="A85" s="4"/>
      <c r="B85" s="4"/>
      <c r="C85" s="4"/>
      <c r="D85" s="4"/>
      <c r="E85" s="4"/>
      <c r="F85" s="4"/>
      <c r="G85" s="4" t="s">
        <v>109</v>
      </c>
      <c r="H85" s="5"/>
      <c r="I85" s="5"/>
      <c r="J85" s="5"/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/>
      <c r="X85" s="5">
        <v>0</v>
      </c>
      <c r="Y85" s="5">
        <v>0</v>
      </c>
      <c r="Z85" s="5">
        <v>2000</v>
      </c>
      <c r="AA85" t="s">
        <v>110</v>
      </c>
    </row>
    <row r="86" spans="1:27" x14ac:dyDescent="0.3">
      <c r="A86" s="4"/>
      <c r="B86" s="4"/>
      <c r="C86" s="4"/>
      <c r="D86" s="4"/>
      <c r="E86" s="4"/>
      <c r="F86" s="4"/>
      <c r="G86" s="4" t="s">
        <v>111</v>
      </c>
      <c r="H86" s="5"/>
      <c r="I86" s="5"/>
      <c r="J86" s="5"/>
      <c r="K86" s="5">
        <v>24.16</v>
      </c>
      <c r="L86" s="5">
        <v>0</v>
      </c>
      <c r="M86" s="5">
        <v>0</v>
      </c>
      <c r="N86" s="5">
        <v>800</v>
      </c>
      <c r="O86" s="5">
        <v>3607.71</v>
      </c>
      <c r="P86" s="5">
        <v>22.98</v>
      </c>
      <c r="Q86" s="5">
        <v>22.98</v>
      </c>
      <c r="R86" s="5">
        <v>-39.979999999999997</v>
      </c>
      <c r="S86" s="5">
        <v>0</v>
      </c>
      <c r="T86" s="5">
        <v>0</v>
      </c>
      <c r="U86" s="5">
        <v>0</v>
      </c>
      <c r="V86" s="5">
        <v>0</v>
      </c>
      <c r="W86" s="5"/>
      <c r="X86" s="5">
        <f t="shared" si="16"/>
        <v>4437.8500000000004</v>
      </c>
      <c r="Y86" s="5">
        <v>2500</v>
      </c>
      <c r="Z86" s="5">
        <v>5000</v>
      </c>
      <c r="AA86" t="s">
        <v>106</v>
      </c>
    </row>
    <row r="87" spans="1:27" x14ac:dyDescent="0.3">
      <c r="A87" s="4"/>
      <c r="B87" s="4"/>
      <c r="C87" s="4"/>
      <c r="D87" s="4"/>
      <c r="E87" s="4"/>
      <c r="F87" s="4"/>
      <c r="G87" s="4" t="s">
        <v>112</v>
      </c>
      <c r="H87" s="5"/>
      <c r="I87" s="5"/>
      <c r="J87" s="5"/>
      <c r="K87" s="5">
        <v>191.4</v>
      </c>
      <c r="L87" s="5">
        <v>223.22</v>
      </c>
      <c r="M87" s="5">
        <v>0</v>
      </c>
      <c r="N87" s="5">
        <v>414.7</v>
      </c>
      <c r="O87" s="5">
        <v>243.25</v>
      </c>
      <c r="P87" s="5">
        <v>172.26</v>
      </c>
      <c r="Q87" s="5">
        <v>210.54</v>
      </c>
      <c r="R87" s="5">
        <v>22.72</v>
      </c>
      <c r="S87" s="5">
        <v>0</v>
      </c>
      <c r="T87" s="5">
        <v>210.54</v>
      </c>
      <c r="U87" s="5">
        <v>207.17</v>
      </c>
      <c r="V87" s="5">
        <v>185.02</v>
      </c>
      <c r="W87" s="5"/>
      <c r="X87" s="5">
        <f t="shared" si="16"/>
        <v>2080.8200000000002</v>
      </c>
      <c r="Y87" s="5">
        <v>2400</v>
      </c>
      <c r="Z87" s="5">
        <v>2400</v>
      </c>
    </row>
    <row r="88" spans="1:27" x14ac:dyDescent="0.3">
      <c r="A88" s="4"/>
      <c r="B88" s="4"/>
      <c r="C88" s="4"/>
      <c r="D88" s="4"/>
      <c r="E88" s="4"/>
      <c r="F88" s="4"/>
      <c r="G88" s="4" t="s">
        <v>113</v>
      </c>
      <c r="H88" s="5"/>
      <c r="I88" s="5"/>
      <c r="J88" s="5"/>
      <c r="K88" s="5">
        <v>115</v>
      </c>
      <c r="L88" s="5">
        <v>115</v>
      </c>
      <c r="M88" s="5">
        <v>0</v>
      </c>
      <c r="N88" s="5">
        <v>240</v>
      </c>
      <c r="O88" s="5">
        <v>115</v>
      </c>
      <c r="P88" s="5">
        <v>115</v>
      </c>
      <c r="Q88" s="5">
        <v>115</v>
      </c>
      <c r="R88" s="5">
        <v>115</v>
      </c>
      <c r="S88" s="5">
        <v>115</v>
      </c>
      <c r="T88" s="5">
        <v>115</v>
      </c>
      <c r="U88" s="5">
        <v>115</v>
      </c>
      <c r="V88" s="5">
        <v>115</v>
      </c>
      <c r="W88" s="5"/>
      <c r="X88" s="5">
        <f t="shared" si="16"/>
        <v>1390</v>
      </c>
      <c r="Y88" s="5">
        <v>1400</v>
      </c>
      <c r="Z88" s="5">
        <v>1500</v>
      </c>
    </row>
    <row r="89" spans="1:27" x14ac:dyDescent="0.3">
      <c r="A89" s="4"/>
      <c r="B89" s="4"/>
      <c r="C89" s="4"/>
      <c r="D89" s="4"/>
      <c r="E89" s="4"/>
      <c r="F89" s="4"/>
      <c r="G89" s="4" t="s">
        <v>114</v>
      </c>
      <c r="H89" s="5"/>
      <c r="I89" s="5"/>
      <c r="J89" s="5"/>
      <c r="K89" s="5">
        <v>300.8</v>
      </c>
      <c r="L89" s="5">
        <v>295.39</v>
      </c>
      <c r="M89" s="5">
        <v>444.17</v>
      </c>
      <c r="N89" s="5">
        <v>269.77999999999997</v>
      </c>
      <c r="O89" s="5">
        <v>253.52</v>
      </c>
      <c r="P89" s="5">
        <v>327.85</v>
      </c>
      <c r="Q89" s="5">
        <v>450.51</v>
      </c>
      <c r="R89" s="5">
        <v>386.47</v>
      </c>
      <c r="S89" s="5">
        <v>475.06</v>
      </c>
      <c r="T89" s="5">
        <v>259.7</v>
      </c>
      <c r="U89" s="5">
        <v>277.64999999999998</v>
      </c>
      <c r="V89" s="5">
        <v>339.87</v>
      </c>
      <c r="W89" s="5"/>
      <c r="X89" s="5">
        <f t="shared" si="16"/>
        <v>4080.77</v>
      </c>
      <c r="Y89" s="5">
        <v>4100</v>
      </c>
      <c r="Z89" s="5">
        <f>4400+600+240</f>
        <v>5240</v>
      </c>
      <c r="AA89" s="10" t="s">
        <v>115</v>
      </c>
    </row>
    <row r="90" spans="1:27" x14ac:dyDescent="0.3">
      <c r="A90" s="4"/>
      <c r="B90" s="4"/>
      <c r="C90" s="4"/>
      <c r="D90" s="4"/>
      <c r="E90" s="4"/>
      <c r="F90" s="4"/>
      <c r="G90" s="4" t="s">
        <v>116</v>
      </c>
      <c r="H90" s="5"/>
      <c r="I90" s="5"/>
      <c r="J90" s="5"/>
      <c r="K90" s="5">
        <v>5000</v>
      </c>
      <c r="L90" s="5">
        <v>0</v>
      </c>
      <c r="M90" s="5">
        <v>0</v>
      </c>
      <c r="N90" s="5">
        <v>0</v>
      </c>
      <c r="O90" s="5">
        <v>5500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/>
      <c r="X90" s="5">
        <f t="shared" si="16"/>
        <v>10500</v>
      </c>
      <c r="Y90" s="5">
        <v>10500</v>
      </c>
      <c r="Z90" s="5">
        <v>10500</v>
      </c>
    </row>
    <row r="91" spans="1:27" x14ac:dyDescent="0.3">
      <c r="A91" s="4"/>
      <c r="B91" s="4"/>
      <c r="C91" s="4"/>
      <c r="D91" s="4"/>
      <c r="E91" s="4"/>
      <c r="F91" s="4"/>
      <c r="G91" s="4" t="s">
        <v>117</v>
      </c>
      <c r="H91" s="5"/>
      <c r="I91" s="5"/>
      <c r="J91" s="5"/>
      <c r="K91" s="5">
        <v>1035</v>
      </c>
      <c r="L91" s="5">
        <v>1322.5</v>
      </c>
      <c r="M91" s="5">
        <v>1121.25</v>
      </c>
      <c r="N91" s="5">
        <v>1035</v>
      </c>
      <c r="O91" s="5">
        <v>603.75</v>
      </c>
      <c r="P91" s="5">
        <v>488.75</v>
      </c>
      <c r="Q91" s="5">
        <v>920</v>
      </c>
      <c r="R91" s="5">
        <v>544.5</v>
      </c>
      <c r="S91" s="5">
        <v>544.5</v>
      </c>
      <c r="T91" s="5">
        <v>544.5</v>
      </c>
      <c r="U91" s="5">
        <v>786.5</v>
      </c>
      <c r="V91" s="5">
        <v>635.25</v>
      </c>
      <c r="W91" s="5"/>
      <c r="X91" s="5">
        <f t="shared" si="16"/>
        <v>9581.5</v>
      </c>
      <c r="Y91" s="5">
        <v>9500</v>
      </c>
      <c r="Z91" s="5">
        <v>10200</v>
      </c>
    </row>
    <row r="92" spans="1:27" x14ac:dyDescent="0.3">
      <c r="A92" s="4"/>
      <c r="B92" s="4"/>
      <c r="C92" s="4"/>
      <c r="D92" s="4"/>
      <c r="E92" s="4"/>
      <c r="F92" s="4"/>
      <c r="G92" s="4" t="s">
        <v>118</v>
      </c>
      <c r="H92" s="5"/>
      <c r="I92" s="5"/>
      <c r="J92" s="5"/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/>
      <c r="X92" s="5">
        <f t="shared" si="16"/>
        <v>0</v>
      </c>
      <c r="Y92" s="5">
        <v>9000</v>
      </c>
      <c r="Z92" s="5">
        <v>35000</v>
      </c>
      <c r="AA92" t="s">
        <v>119</v>
      </c>
    </row>
    <row r="93" spans="1:27" x14ac:dyDescent="0.3">
      <c r="A93" s="4"/>
      <c r="B93" s="4"/>
      <c r="C93" s="4"/>
      <c r="D93" s="4"/>
      <c r="E93" s="4"/>
      <c r="F93" s="4"/>
      <c r="G93" s="4" t="s">
        <v>120</v>
      </c>
      <c r="H93" s="5"/>
      <c r="I93" s="5"/>
      <c r="J93" s="5"/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425</v>
      </c>
      <c r="S93" s="5">
        <v>0</v>
      </c>
      <c r="T93" s="5">
        <v>0</v>
      </c>
      <c r="U93" s="5">
        <v>560</v>
      </c>
      <c r="V93" s="5">
        <v>0</v>
      </c>
      <c r="W93" s="5"/>
      <c r="X93" s="5">
        <f t="shared" si="16"/>
        <v>985</v>
      </c>
      <c r="Y93" s="5">
        <v>400</v>
      </c>
      <c r="Z93" s="5">
        <v>1000</v>
      </c>
    </row>
    <row r="94" spans="1:27" x14ac:dyDescent="0.3">
      <c r="A94" s="4"/>
      <c r="B94" s="4"/>
      <c r="C94" s="4"/>
      <c r="D94" s="4"/>
      <c r="E94" s="4"/>
      <c r="F94" s="4"/>
      <c r="G94" s="4" t="s">
        <v>121</v>
      </c>
      <c r="H94" s="5"/>
      <c r="I94" s="5"/>
      <c r="J94" s="5"/>
      <c r="K94" s="5">
        <v>225</v>
      </c>
      <c r="L94" s="5">
        <v>195</v>
      </c>
      <c r="M94" s="5">
        <v>0</v>
      </c>
      <c r="N94" s="5">
        <v>0</v>
      </c>
      <c r="O94" s="5">
        <v>240</v>
      </c>
      <c r="P94" s="5">
        <v>0</v>
      </c>
      <c r="Q94" s="5">
        <v>3685</v>
      </c>
      <c r="R94" s="5">
        <v>3225</v>
      </c>
      <c r="S94" s="5">
        <v>1140</v>
      </c>
      <c r="T94" s="5">
        <v>0</v>
      </c>
      <c r="U94" s="5">
        <v>0</v>
      </c>
      <c r="V94" s="5">
        <v>0</v>
      </c>
      <c r="W94" s="5"/>
      <c r="X94" s="5">
        <f t="shared" si="16"/>
        <v>8710</v>
      </c>
      <c r="Y94" s="5">
        <v>30000</v>
      </c>
      <c r="Z94" s="5">
        <v>30000</v>
      </c>
      <c r="AA94" t="s">
        <v>122</v>
      </c>
    </row>
    <row r="95" spans="1:27" x14ac:dyDescent="0.3">
      <c r="A95" s="4"/>
      <c r="B95" s="4"/>
      <c r="C95" s="4"/>
      <c r="D95" s="4"/>
      <c r="E95" s="4"/>
      <c r="F95" s="4"/>
      <c r="G95" s="4" t="s">
        <v>123</v>
      </c>
      <c r="H95" s="5"/>
      <c r="I95" s="5"/>
      <c r="J95" s="5"/>
      <c r="K95" s="5">
        <v>445.33</v>
      </c>
      <c r="L95" s="5">
        <v>445.33</v>
      </c>
      <c r="M95" s="5">
        <v>445.33</v>
      </c>
      <c r="N95" s="5">
        <v>445.33</v>
      </c>
      <c r="O95" s="5">
        <v>445.33</v>
      </c>
      <c r="P95" s="5">
        <v>445.33</v>
      </c>
      <c r="Q95" s="5">
        <v>445.33</v>
      </c>
      <c r="R95" s="5">
        <v>1920.33</v>
      </c>
      <c r="S95" s="5">
        <v>225</v>
      </c>
      <c r="T95" s="5">
        <v>225</v>
      </c>
      <c r="U95" s="5">
        <v>225</v>
      </c>
      <c r="V95" s="5">
        <v>225</v>
      </c>
      <c r="W95" s="5"/>
      <c r="X95" s="5">
        <f t="shared" si="16"/>
        <v>5937.64</v>
      </c>
      <c r="Y95" s="5">
        <v>5400</v>
      </c>
      <c r="Z95" s="5">
        <v>3000</v>
      </c>
    </row>
    <row r="96" spans="1:27" x14ac:dyDescent="0.3">
      <c r="A96" s="4"/>
      <c r="B96" s="4"/>
      <c r="C96" s="4"/>
      <c r="D96" s="4"/>
      <c r="E96" s="4"/>
      <c r="F96" s="4"/>
      <c r="G96" s="4" t="s">
        <v>124</v>
      </c>
      <c r="H96" s="5"/>
      <c r="I96" s="5"/>
      <c r="J96" s="5"/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275.5</v>
      </c>
      <c r="R96" s="5">
        <v>0</v>
      </c>
      <c r="S96" s="5">
        <v>0</v>
      </c>
      <c r="T96" s="5">
        <v>0</v>
      </c>
      <c r="U96" s="5">
        <v>975</v>
      </c>
      <c r="V96" s="5">
        <v>0</v>
      </c>
      <c r="W96" s="5"/>
      <c r="X96" s="5">
        <f t="shared" si="16"/>
        <v>1250.5</v>
      </c>
      <c r="Y96" s="5">
        <v>1800</v>
      </c>
      <c r="Z96" s="5">
        <v>1800</v>
      </c>
    </row>
    <row r="97" spans="1:27" x14ac:dyDescent="0.3">
      <c r="A97" s="4"/>
      <c r="B97" s="4"/>
      <c r="C97" s="4"/>
      <c r="D97" s="4"/>
      <c r="E97" s="4"/>
      <c r="F97" s="4"/>
      <c r="G97" s="4" t="s">
        <v>125</v>
      </c>
      <c r="H97" s="5"/>
      <c r="I97" s="5"/>
      <c r="J97" s="5"/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/>
      <c r="X97" s="5">
        <f t="shared" si="16"/>
        <v>0</v>
      </c>
      <c r="Y97" s="5">
        <v>300</v>
      </c>
      <c r="Z97" s="5">
        <v>300</v>
      </c>
    </row>
    <row r="98" spans="1:27" x14ac:dyDescent="0.3">
      <c r="A98" s="4"/>
      <c r="B98" s="4"/>
      <c r="C98" s="4"/>
      <c r="D98" s="4"/>
      <c r="E98" s="4"/>
      <c r="F98" s="4"/>
      <c r="G98" s="4" t="s">
        <v>126</v>
      </c>
      <c r="H98" s="5"/>
      <c r="I98" s="5"/>
      <c r="J98" s="5"/>
      <c r="K98" s="5">
        <v>250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125</v>
      </c>
      <c r="V98" s="5">
        <v>690.7</v>
      </c>
      <c r="W98" s="5"/>
      <c r="X98" s="5">
        <f t="shared" si="16"/>
        <v>1065.7</v>
      </c>
      <c r="Y98" s="5">
        <v>2500</v>
      </c>
      <c r="Z98" s="5">
        <v>3000</v>
      </c>
      <c r="AA98" t="s">
        <v>127</v>
      </c>
    </row>
    <row r="99" spans="1:27" x14ac:dyDescent="0.3">
      <c r="A99" s="4"/>
      <c r="B99" s="4"/>
      <c r="C99" s="4"/>
      <c r="D99" s="4"/>
      <c r="E99" s="4"/>
      <c r="F99" s="4"/>
      <c r="G99" s="4" t="s">
        <v>128</v>
      </c>
      <c r="H99" s="5"/>
      <c r="I99" s="5"/>
      <c r="J99" s="5"/>
      <c r="K99" s="5">
        <v>51.98</v>
      </c>
      <c r="L99" s="5">
        <v>1780.21</v>
      </c>
      <c r="M99" s="5">
        <v>2032.99</v>
      </c>
      <c r="N99" s="5">
        <v>1834.6</v>
      </c>
      <c r="O99" s="5">
        <v>0</v>
      </c>
      <c r="P99" s="5">
        <v>4150</v>
      </c>
      <c r="Q99" s="5">
        <v>0</v>
      </c>
      <c r="R99" s="5">
        <v>0</v>
      </c>
      <c r="S99" s="5">
        <v>-236.77</v>
      </c>
      <c r="T99" s="5">
        <v>6142.1</v>
      </c>
      <c r="U99" s="5">
        <v>0</v>
      </c>
      <c r="V99" s="5">
        <v>3375</v>
      </c>
      <c r="W99" s="5"/>
      <c r="X99" s="5">
        <f t="shared" si="16"/>
        <v>19130.11</v>
      </c>
      <c r="Y99" s="5">
        <v>30000</v>
      </c>
      <c r="Z99" s="5">
        <v>30000</v>
      </c>
    </row>
    <row r="100" spans="1:27" x14ac:dyDescent="0.3">
      <c r="A100" s="4"/>
      <c r="B100" s="4"/>
      <c r="C100" s="4"/>
      <c r="D100" s="4"/>
      <c r="E100" s="4"/>
      <c r="F100" s="4"/>
      <c r="G100" s="4" t="s">
        <v>129</v>
      </c>
      <c r="H100" s="5"/>
      <c r="I100" s="5"/>
      <c r="J100" s="5"/>
      <c r="K100" s="5">
        <v>0</v>
      </c>
      <c r="L100" s="5">
        <v>134.09</v>
      </c>
      <c r="M100" s="5">
        <v>205.1</v>
      </c>
      <c r="N100" s="5">
        <v>53.74</v>
      </c>
      <c r="O100" s="5">
        <v>83.44</v>
      </c>
      <c r="P100" s="5">
        <v>0</v>
      </c>
      <c r="Q100" s="5">
        <v>55.51</v>
      </c>
      <c r="R100" s="5">
        <v>45.34</v>
      </c>
      <c r="S100" s="5">
        <v>223.95</v>
      </c>
      <c r="T100" s="5">
        <v>0</v>
      </c>
      <c r="U100" s="5">
        <v>165.31</v>
      </c>
      <c r="V100" s="5">
        <v>386.54</v>
      </c>
      <c r="W100" s="5"/>
      <c r="X100" s="5">
        <f t="shared" si="16"/>
        <v>1353.02</v>
      </c>
      <c r="Y100" s="5">
        <v>2000</v>
      </c>
      <c r="Z100" s="5">
        <v>3000</v>
      </c>
      <c r="AA100" t="s">
        <v>130</v>
      </c>
    </row>
    <row r="101" spans="1:27" x14ac:dyDescent="0.3">
      <c r="A101" s="4"/>
      <c r="B101" s="4"/>
      <c r="C101" s="4"/>
      <c r="D101" s="4"/>
      <c r="E101" s="4"/>
      <c r="F101" s="4"/>
      <c r="G101" s="4" t="s">
        <v>131</v>
      </c>
      <c r="H101" s="5"/>
      <c r="I101" s="5"/>
      <c r="J101" s="5"/>
      <c r="K101" s="5">
        <v>0</v>
      </c>
      <c r="L101" s="5">
        <v>0</v>
      </c>
      <c r="M101" s="5">
        <v>0</v>
      </c>
      <c r="N101" s="5">
        <v>2261.1</v>
      </c>
      <c r="O101" s="5">
        <v>0</v>
      </c>
      <c r="P101" s="5">
        <v>205.18</v>
      </c>
      <c r="Q101" s="5">
        <v>0</v>
      </c>
      <c r="R101" s="5">
        <v>0</v>
      </c>
      <c r="S101" s="5">
        <v>0</v>
      </c>
      <c r="T101" s="5">
        <v>0</v>
      </c>
      <c r="U101" s="5">
        <v>200</v>
      </c>
      <c r="V101" s="5">
        <v>0</v>
      </c>
      <c r="W101" s="5"/>
      <c r="X101" s="5">
        <f t="shared" si="16"/>
        <v>2666.28</v>
      </c>
      <c r="Y101" s="5">
        <v>5000</v>
      </c>
      <c r="Z101" s="5">
        <v>5000</v>
      </c>
      <c r="AA101" t="s">
        <v>132</v>
      </c>
    </row>
    <row r="102" spans="1:27" x14ac:dyDescent="0.3">
      <c r="A102" s="4"/>
      <c r="B102" s="4"/>
      <c r="C102" s="4"/>
      <c r="D102" s="4"/>
      <c r="E102" s="4"/>
      <c r="F102" s="4"/>
      <c r="G102" s="4" t="s">
        <v>133</v>
      </c>
      <c r="H102" s="5"/>
      <c r="I102" s="5"/>
      <c r="J102" s="5"/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1081.4000000000001</v>
      </c>
      <c r="T102" s="5">
        <v>70.099999999999994</v>
      </c>
      <c r="U102" s="5">
        <v>128.9</v>
      </c>
      <c r="V102" s="5">
        <v>230.94</v>
      </c>
      <c r="W102" s="5"/>
      <c r="X102" s="5">
        <f t="shared" si="16"/>
        <v>1511.34</v>
      </c>
      <c r="Y102" s="5">
        <v>2500</v>
      </c>
      <c r="Z102" s="5">
        <v>3000</v>
      </c>
      <c r="AA102" t="s">
        <v>130</v>
      </c>
    </row>
    <row r="103" spans="1:27" x14ac:dyDescent="0.3">
      <c r="A103" s="4"/>
      <c r="B103" s="4"/>
      <c r="C103" s="4"/>
      <c r="D103" s="4"/>
      <c r="E103" s="4"/>
      <c r="F103" s="4"/>
      <c r="G103" s="4" t="s">
        <v>134</v>
      </c>
      <c r="H103" s="5"/>
      <c r="I103" s="5"/>
      <c r="J103" s="5"/>
      <c r="K103" s="5">
        <v>50</v>
      </c>
      <c r="L103" s="5">
        <v>50</v>
      </c>
      <c r="M103" s="5">
        <v>50</v>
      </c>
      <c r="N103" s="5">
        <v>50</v>
      </c>
      <c r="O103" s="5">
        <v>50</v>
      </c>
      <c r="P103" s="5">
        <v>0</v>
      </c>
      <c r="Q103" s="5">
        <v>50</v>
      </c>
      <c r="R103" s="5">
        <v>50</v>
      </c>
      <c r="S103" s="5">
        <v>50</v>
      </c>
      <c r="T103" s="5">
        <v>50</v>
      </c>
      <c r="U103" s="5">
        <v>50</v>
      </c>
      <c r="V103" s="5">
        <v>50</v>
      </c>
      <c r="W103" s="5"/>
      <c r="X103" s="5">
        <f t="shared" si="16"/>
        <v>550</v>
      </c>
      <c r="Y103" s="5">
        <v>800</v>
      </c>
      <c r="Z103" s="5">
        <v>800</v>
      </c>
      <c r="AA103" t="s">
        <v>135</v>
      </c>
    </row>
    <row r="104" spans="1:27" ht="15" thickBot="1" x14ac:dyDescent="0.35">
      <c r="A104" s="4"/>
      <c r="B104" s="4"/>
      <c r="C104" s="4"/>
      <c r="D104" s="4"/>
      <c r="E104" s="4"/>
      <c r="F104" s="4"/>
      <c r="G104" s="4" t="s">
        <v>136</v>
      </c>
      <c r="H104" s="6"/>
      <c r="I104" s="6"/>
      <c r="J104" s="6"/>
      <c r="K104" s="6">
        <v>0</v>
      </c>
      <c r="L104" s="6">
        <v>18.39</v>
      </c>
      <c r="M104" s="6">
        <v>230.65</v>
      </c>
      <c r="N104" s="6">
        <v>0</v>
      </c>
      <c r="O104" s="6">
        <v>134.19</v>
      </c>
      <c r="P104" s="6">
        <v>0</v>
      </c>
      <c r="Q104" s="6">
        <v>99.55</v>
      </c>
      <c r="R104" s="6">
        <v>16.16</v>
      </c>
      <c r="S104" s="6">
        <v>113.01</v>
      </c>
      <c r="T104" s="6">
        <v>117.46</v>
      </c>
      <c r="U104" s="6">
        <v>238.24</v>
      </c>
      <c r="V104" s="6">
        <v>30.2</v>
      </c>
      <c r="W104" s="6"/>
      <c r="X104" s="6">
        <f t="shared" si="16"/>
        <v>997.85</v>
      </c>
      <c r="Y104" s="6">
        <v>1600</v>
      </c>
      <c r="Z104" s="6">
        <v>1600</v>
      </c>
      <c r="AA104" t="s">
        <v>137</v>
      </c>
    </row>
    <row r="105" spans="1:27" x14ac:dyDescent="0.3">
      <c r="A105" s="4"/>
      <c r="B105" s="4"/>
      <c r="C105" s="4"/>
      <c r="D105" s="4"/>
      <c r="E105" s="4"/>
      <c r="F105" s="4" t="s">
        <v>138</v>
      </c>
      <c r="G105" s="4"/>
      <c r="H105" s="5"/>
      <c r="I105" s="5"/>
      <c r="J105" s="5"/>
      <c r="K105" s="5">
        <f t="shared" ref="K105:V105" si="17">ROUND(SUM(K72:K104),5)</f>
        <v>10093.49</v>
      </c>
      <c r="L105" s="5">
        <f t="shared" si="17"/>
        <v>7950.97</v>
      </c>
      <c r="M105" s="5">
        <f t="shared" si="17"/>
        <v>9353.41</v>
      </c>
      <c r="N105" s="5">
        <f t="shared" si="17"/>
        <v>9342.6299999999992</v>
      </c>
      <c r="O105" s="5">
        <f t="shared" si="17"/>
        <v>18423.38</v>
      </c>
      <c r="P105" s="5">
        <f t="shared" si="17"/>
        <v>12399.58</v>
      </c>
      <c r="Q105" s="5">
        <f t="shared" si="17"/>
        <v>8280.73</v>
      </c>
      <c r="R105" s="5">
        <f t="shared" si="17"/>
        <v>11088.74</v>
      </c>
      <c r="S105" s="5">
        <f t="shared" si="17"/>
        <v>8038.25</v>
      </c>
      <c r="T105" s="5">
        <f t="shared" si="17"/>
        <v>11813.54</v>
      </c>
      <c r="U105" s="5">
        <f t="shared" si="17"/>
        <v>8103.59</v>
      </c>
      <c r="V105" s="5">
        <f t="shared" si="17"/>
        <v>10612.08</v>
      </c>
      <c r="W105" s="5"/>
      <c r="X105" s="5">
        <f t="shared" si="16"/>
        <v>125500.39</v>
      </c>
      <c r="Y105" s="5">
        <f>ROUND(SUM(Y72:Y104),5)</f>
        <v>177950</v>
      </c>
      <c r="Z105" s="5">
        <f>ROUND(SUM(Z72:Z104),5)</f>
        <v>225790</v>
      </c>
    </row>
    <row r="106" spans="1:27" x14ac:dyDescent="0.3">
      <c r="A106" s="4"/>
      <c r="B106" s="4"/>
      <c r="C106" s="4"/>
      <c r="D106" s="4"/>
      <c r="E106" s="4"/>
      <c r="F106" s="4" t="s">
        <v>139</v>
      </c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x14ac:dyDescent="0.3">
      <c r="A107" s="4"/>
      <c r="B107" s="4"/>
      <c r="C107" s="4"/>
      <c r="D107" s="4"/>
      <c r="E107" s="4"/>
      <c r="F107" s="4"/>
      <c r="G107" s="4" t="s">
        <v>140</v>
      </c>
      <c r="H107" s="5"/>
      <c r="I107" s="5"/>
      <c r="J107" s="5"/>
      <c r="K107" s="5">
        <v>0</v>
      </c>
      <c r="L107" s="5">
        <v>0</v>
      </c>
      <c r="M107" s="5">
        <v>0</v>
      </c>
      <c r="N107" s="5">
        <v>1657.76</v>
      </c>
      <c r="O107" s="5">
        <v>0</v>
      </c>
      <c r="P107" s="5">
        <v>0</v>
      </c>
      <c r="Q107" s="5">
        <v>862.2</v>
      </c>
      <c r="R107" s="5">
        <v>1172.31</v>
      </c>
      <c r="S107" s="5">
        <v>2101.5</v>
      </c>
      <c r="T107" s="5">
        <v>675</v>
      </c>
      <c r="U107" s="5">
        <v>1142.1199999999999</v>
      </c>
      <c r="V107" s="5">
        <v>787.69</v>
      </c>
      <c r="W107" s="5"/>
      <c r="X107" s="5">
        <f t="shared" ref="X107:X119" si="18">ROUND(SUM(H107:W107),5)</f>
        <v>8398.58</v>
      </c>
      <c r="Y107" s="5">
        <v>15000</v>
      </c>
      <c r="Z107" s="5">
        <v>15000</v>
      </c>
    </row>
    <row r="108" spans="1:27" x14ac:dyDescent="0.3">
      <c r="A108" s="4"/>
      <c r="B108" s="4"/>
      <c r="C108" s="4"/>
      <c r="D108" s="4"/>
      <c r="E108" s="4"/>
      <c r="F108" s="4"/>
      <c r="G108" s="4" t="s">
        <v>141</v>
      </c>
      <c r="H108" s="5"/>
      <c r="I108" s="5"/>
      <c r="J108" s="5"/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/>
      <c r="X108" s="5">
        <f t="shared" si="18"/>
        <v>0</v>
      </c>
      <c r="Y108" s="5">
        <v>2500</v>
      </c>
      <c r="Z108" s="5">
        <v>5000</v>
      </c>
    </row>
    <row r="109" spans="1:27" x14ac:dyDescent="0.3">
      <c r="A109" s="4"/>
      <c r="B109" s="4"/>
      <c r="C109" s="4"/>
      <c r="D109" s="4"/>
      <c r="E109" s="4"/>
      <c r="F109" s="4"/>
      <c r="G109" s="4" t="s">
        <v>142</v>
      </c>
      <c r="H109" s="5"/>
      <c r="I109" s="5"/>
      <c r="J109" s="5"/>
      <c r="K109" s="5">
        <v>3118.2</v>
      </c>
      <c r="L109" s="5">
        <v>1132.25</v>
      </c>
      <c r="M109" s="5">
        <v>515</v>
      </c>
      <c r="N109" s="5">
        <v>2315.2399999999998</v>
      </c>
      <c r="O109" s="5">
        <v>2151.23</v>
      </c>
      <c r="P109" s="5">
        <v>515</v>
      </c>
      <c r="Q109" s="5">
        <v>0</v>
      </c>
      <c r="R109" s="5">
        <v>4579</v>
      </c>
      <c r="S109" s="5">
        <v>0</v>
      </c>
      <c r="T109" s="5">
        <v>1128.76</v>
      </c>
      <c r="U109" s="5">
        <v>5126</v>
      </c>
      <c r="V109" s="5">
        <v>2251.9699999999998</v>
      </c>
      <c r="W109" s="5"/>
      <c r="X109" s="5">
        <f t="shared" si="18"/>
        <v>22832.65</v>
      </c>
      <c r="Y109" s="5">
        <v>18000</v>
      </c>
      <c r="Z109" s="5">
        <v>27000</v>
      </c>
      <c r="AA109" t="s">
        <v>143</v>
      </c>
    </row>
    <row r="110" spans="1:27" x14ac:dyDescent="0.3">
      <c r="A110" s="4"/>
      <c r="B110" s="4"/>
      <c r="C110" s="4"/>
      <c r="D110" s="4"/>
      <c r="E110" s="4"/>
      <c r="F110" s="4"/>
      <c r="G110" s="4" t="s">
        <v>144</v>
      </c>
      <c r="H110" s="5"/>
      <c r="I110" s="5"/>
      <c r="J110" s="5"/>
      <c r="K110" s="5">
        <v>546</v>
      </c>
      <c r="L110" s="5">
        <v>546</v>
      </c>
      <c r="M110" s="5">
        <v>500</v>
      </c>
      <c r="N110" s="5">
        <v>500</v>
      </c>
      <c r="O110" s="5">
        <v>546</v>
      </c>
      <c r="P110" s="5">
        <v>500</v>
      </c>
      <c r="Q110" s="5">
        <v>546</v>
      </c>
      <c r="R110" s="5">
        <v>1000</v>
      </c>
      <c r="S110" s="5">
        <v>46</v>
      </c>
      <c r="T110" s="5">
        <v>500</v>
      </c>
      <c r="U110" s="5">
        <v>546</v>
      </c>
      <c r="V110" s="5">
        <v>500</v>
      </c>
      <c r="W110" s="5"/>
      <c r="X110" s="5">
        <f t="shared" si="18"/>
        <v>6276</v>
      </c>
      <c r="Y110" s="5">
        <v>6800</v>
      </c>
      <c r="Z110" s="5">
        <v>6800</v>
      </c>
    </row>
    <row r="111" spans="1:27" x14ac:dyDescent="0.3">
      <c r="A111" s="4"/>
      <c r="B111" s="4"/>
      <c r="C111" s="4"/>
      <c r="D111" s="4"/>
      <c r="E111" s="4"/>
      <c r="F111" s="4"/>
      <c r="G111" s="4" t="s">
        <v>145</v>
      </c>
      <c r="H111" s="5"/>
      <c r="I111" s="5"/>
      <c r="J111" s="5"/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/>
      <c r="X111" s="5">
        <f t="shared" si="18"/>
        <v>0</v>
      </c>
      <c r="Y111" s="5">
        <v>2650</v>
      </c>
      <c r="Z111" s="5">
        <v>1500</v>
      </c>
    </row>
    <row r="112" spans="1:27" x14ac:dyDescent="0.3">
      <c r="A112" s="4"/>
      <c r="B112" s="4"/>
      <c r="C112" s="4"/>
      <c r="D112" s="4"/>
      <c r="E112" s="4"/>
      <c r="F112" s="4"/>
      <c r="G112" s="4" t="s">
        <v>146</v>
      </c>
      <c r="H112" s="5"/>
      <c r="I112" s="5"/>
      <c r="J112" s="5"/>
      <c r="K112" s="5">
        <v>310</v>
      </c>
      <c r="L112" s="5">
        <v>155</v>
      </c>
      <c r="M112" s="5">
        <v>0</v>
      </c>
      <c r="N112" s="5">
        <v>155</v>
      </c>
      <c r="O112" s="5">
        <v>465</v>
      </c>
      <c r="P112" s="5">
        <v>0</v>
      </c>
      <c r="Q112" s="5">
        <v>310</v>
      </c>
      <c r="R112" s="5">
        <v>672</v>
      </c>
      <c r="S112" s="5">
        <v>0</v>
      </c>
      <c r="T112" s="5">
        <v>320</v>
      </c>
      <c r="U112" s="5">
        <v>0</v>
      </c>
      <c r="V112" s="5">
        <v>0</v>
      </c>
      <c r="W112" s="5"/>
      <c r="X112" s="5">
        <f t="shared" si="18"/>
        <v>2387</v>
      </c>
      <c r="Y112" s="5">
        <v>3000</v>
      </c>
      <c r="Z112" s="5">
        <v>4000</v>
      </c>
    </row>
    <row r="113" spans="1:27" x14ac:dyDescent="0.3">
      <c r="A113" s="4"/>
      <c r="B113" s="4"/>
      <c r="C113" s="4"/>
      <c r="D113" s="4"/>
      <c r="E113" s="4"/>
      <c r="F113" s="4"/>
      <c r="G113" s="4" t="s">
        <v>147</v>
      </c>
      <c r="H113" s="5"/>
      <c r="I113" s="5"/>
      <c r="J113" s="5"/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/>
      <c r="X113" s="5">
        <f t="shared" si="18"/>
        <v>0</v>
      </c>
      <c r="Y113" s="5">
        <v>400</v>
      </c>
      <c r="Z113" s="5">
        <v>0</v>
      </c>
    </row>
    <row r="114" spans="1:27" x14ac:dyDescent="0.3">
      <c r="A114" s="4"/>
      <c r="B114" s="4"/>
      <c r="C114" s="4"/>
      <c r="D114" s="4"/>
      <c r="E114" s="4"/>
      <c r="F114" s="4"/>
      <c r="G114" s="4" t="s">
        <v>148</v>
      </c>
      <c r="H114" s="5"/>
      <c r="I114" s="5"/>
      <c r="J114" s="5"/>
      <c r="K114" s="5">
        <v>457.94</v>
      </c>
      <c r="L114" s="5">
        <v>228.97</v>
      </c>
      <c r="M114" s="5">
        <v>0</v>
      </c>
      <c r="N114" s="5">
        <v>457.94</v>
      </c>
      <c r="O114" s="5">
        <v>228.97</v>
      </c>
      <c r="P114" s="5">
        <v>0</v>
      </c>
      <c r="Q114" s="5">
        <v>228.97</v>
      </c>
      <c r="R114" s="5">
        <v>457.94</v>
      </c>
      <c r="S114" s="5">
        <v>228.97</v>
      </c>
      <c r="T114" s="5">
        <v>0</v>
      </c>
      <c r="U114" s="5">
        <v>228.97</v>
      </c>
      <c r="V114" s="5">
        <v>228.97</v>
      </c>
      <c r="W114" s="5"/>
      <c r="X114" s="5">
        <f t="shared" si="18"/>
        <v>2747.64</v>
      </c>
      <c r="Y114" s="5">
        <v>7500</v>
      </c>
      <c r="Z114" s="5">
        <v>3000</v>
      </c>
      <c r="AA114" t="s">
        <v>149</v>
      </c>
    </row>
    <row r="115" spans="1:27" x14ac:dyDescent="0.3">
      <c r="A115" s="4"/>
      <c r="B115" s="4"/>
      <c r="C115" s="4"/>
      <c r="D115" s="4"/>
      <c r="E115" s="4"/>
      <c r="F115" s="4"/>
      <c r="G115" s="4" t="s">
        <v>150</v>
      </c>
      <c r="H115" s="5"/>
      <c r="I115" s="5"/>
      <c r="J115" s="5"/>
      <c r="K115" s="5">
        <v>194.21</v>
      </c>
      <c r="L115" s="5">
        <v>179.62</v>
      </c>
      <c r="M115" s="5">
        <v>386.85</v>
      </c>
      <c r="N115" s="5">
        <v>406.54</v>
      </c>
      <c r="O115" s="5">
        <v>341.79</v>
      </c>
      <c r="P115" s="5">
        <v>257.67</v>
      </c>
      <c r="Q115" s="5">
        <v>209.06</v>
      </c>
      <c r="R115" s="5">
        <v>0</v>
      </c>
      <c r="S115" s="5">
        <v>337.94</v>
      </c>
      <c r="T115" s="5">
        <v>254.75</v>
      </c>
      <c r="U115" s="5">
        <v>429.93</v>
      </c>
      <c r="V115" s="5">
        <v>391.39</v>
      </c>
      <c r="W115" s="5"/>
      <c r="X115" s="5">
        <f t="shared" si="18"/>
        <v>3389.75</v>
      </c>
      <c r="Y115" s="5">
        <v>4800</v>
      </c>
      <c r="Z115" s="5">
        <v>5000</v>
      </c>
    </row>
    <row r="116" spans="1:27" x14ac:dyDescent="0.3">
      <c r="A116" s="4"/>
      <c r="B116" s="4"/>
      <c r="C116" s="4"/>
      <c r="D116" s="4"/>
      <c r="E116" s="4"/>
      <c r="F116" s="4"/>
      <c r="G116" s="4" t="s">
        <v>151</v>
      </c>
      <c r="H116" s="5"/>
      <c r="I116" s="5"/>
      <c r="J116" s="5"/>
      <c r="K116" s="5">
        <v>1238.33</v>
      </c>
      <c r="L116" s="5">
        <v>863.19</v>
      </c>
      <c r="M116" s="5">
        <v>824.86</v>
      </c>
      <c r="N116" s="5">
        <v>665.72</v>
      </c>
      <c r="O116" s="5">
        <v>1099.53</v>
      </c>
      <c r="P116" s="5">
        <v>1154.4100000000001</v>
      </c>
      <c r="Q116" s="5">
        <v>2062.4699999999998</v>
      </c>
      <c r="R116" s="5">
        <v>1139.21</v>
      </c>
      <c r="S116" s="5">
        <v>3309.01</v>
      </c>
      <c r="T116" s="5">
        <v>2806.65</v>
      </c>
      <c r="U116" s="5">
        <v>3909.88</v>
      </c>
      <c r="V116" s="5">
        <v>2166.0700000000002</v>
      </c>
      <c r="W116" s="5"/>
      <c r="X116" s="5">
        <f t="shared" si="18"/>
        <v>21239.33</v>
      </c>
      <c r="Y116" s="5">
        <v>13000</v>
      </c>
      <c r="Z116" s="5">
        <v>15000</v>
      </c>
    </row>
    <row r="117" spans="1:27" ht="15" thickBot="1" x14ac:dyDescent="0.35">
      <c r="A117" s="4"/>
      <c r="B117" s="4"/>
      <c r="C117" s="4"/>
      <c r="D117" s="4"/>
      <c r="E117" s="4"/>
      <c r="F117" s="4"/>
      <c r="G117" s="4" t="s">
        <v>152</v>
      </c>
      <c r="H117" s="5"/>
      <c r="I117" s="5"/>
      <c r="J117" s="5"/>
      <c r="K117" s="5">
        <v>706.4</v>
      </c>
      <c r="L117" s="5">
        <v>1057.83</v>
      </c>
      <c r="M117" s="5">
        <v>224.72</v>
      </c>
      <c r="N117" s="5">
        <v>6594.2</v>
      </c>
      <c r="O117" s="5">
        <v>169</v>
      </c>
      <c r="P117" s="5">
        <v>2572.87</v>
      </c>
      <c r="Q117" s="5">
        <v>693</v>
      </c>
      <c r="R117" s="5">
        <v>930.26</v>
      </c>
      <c r="S117" s="5">
        <v>1068.3900000000001</v>
      </c>
      <c r="T117" s="5">
        <v>291</v>
      </c>
      <c r="U117" s="5">
        <v>338</v>
      </c>
      <c r="V117" s="5">
        <v>0</v>
      </c>
      <c r="W117" s="5"/>
      <c r="X117" s="5">
        <f t="shared" si="18"/>
        <v>14645.67</v>
      </c>
      <c r="Y117" s="5">
        <v>8500</v>
      </c>
      <c r="Z117" s="5">
        <v>15000</v>
      </c>
      <c r="AA117" t="s">
        <v>153</v>
      </c>
    </row>
    <row r="118" spans="1:27" ht="15" thickBot="1" x14ac:dyDescent="0.35">
      <c r="A118" s="4"/>
      <c r="B118" s="4"/>
      <c r="C118" s="4"/>
      <c r="D118" s="4"/>
      <c r="E118" s="4"/>
      <c r="F118" s="4" t="s">
        <v>154</v>
      </c>
      <c r="G118" s="4"/>
      <c r="H118" s="9"/>
      <c r="I118" s="9"/>
      <c r="J118" s="9"/>
      <c r="K118" s="9">
        <f t="shared" ref="K118:V118" si="19">ROUND(SUM(K106:K117),5)</f>
        <v>6571.08</v>
      </c>
      <c r="L118" s="9">
        <f t="shared" si="19"/>
        <v>4162.8599999999997</v>
      </c>
      <c r="M118" s="9">
        <f t="shared" si="19"/>
        <v>2451.4299999999998</v>
      </c>
      <c r="N118" s="9">
        <f t="shared" si="19"/>
        <v>12752.4</v>
      </c>
      <c r="O118" s="9">
        <f t="shared" si="19"/>
        <v>5001.5200000000004</v>
      </c>
      <c r="P118" s="9">
        <f t="shared" si="19"/>
        <v>4999.95</v>
      </c>
      <c r="Q118" s="9">
        <f t="shared" si="19"/>
        <v>4911.7</v>
      </c>
      <c r="R118" s="9">
        <f t="shared" si="19"/>
        <v>9950.7199999999993</v>
      </c>
      <c r="S118" s="9">
        <f t="shared" si="19"/>
        <v>7091.81</v>
      </c>
      <c r="T118" s="9">
        <f t="shared" si="19"/>
        <v>5976.16</v>
      </c>
      <c r="U118" s="9">
        <f t="shared" si="19"/>
        <v>11720.9</v>
      </c>
      <c r="V118" s="9">
        <f t="shared" si="19"/>
        <v>6326.09</v>
      </c>
      <c r="W118" s="9"/>
      <c r="X118" s="9">
        <f t="shared" si="18"/>
        <v>81916.62</v>
      </c>
      <c r="Y118" s="9">
        <f>ROUND(SUM(Y106:Y117),5)</f>
        <v>82150</v>
      </c>
      <c r="Z118" s="9">
        <f>ROUND(SUM(Z106:Z117),5)</f>
        <v>97300</v>
      </c>
    </row>
    <row r="119" spans="1:27" x14ac:dyDescent="0.3">
      <c r="A119" s="4"/>
      <c r="B119" s="4"/>
      <c r="C119" s="4"/>
      <c r="D119" s="4"/>
      <c r="E119" s="4" t="s">
        <v>155</v>
      </c>
      <c r="F119" s="4"/>
      <c r="G119" s="4"/>
      <c r="H119" s="5"/>
      <c r="I119" s="5"/>
      <c r="J119" s="5"/>
      <c r="K119" s="5">
        <f t="shared" ref="K119:V119" si="20">ROUND(K67+K71+K105+K118,5)</f>
        <v>17004.75</v>
      </c>
      <c r="L119" s="5">
        <f t="shared" si="20"/>
        <v>13281.59</v>
      </c>
      <c r="M119" s="5">
        <f t="shared" si="20"/>
        <v>13783.67</v>
      </c>
      <c r="N119" s="5">
        <f t="shared" si="20"/>
        <v>22497.72</v>
      </c>
      <c r="O119" s="5">
        <f t="shared" si="20"/>
        <v>24332.11</v>
      </c>
      <c r="P119" s="5">
        <f t="shared" si="20"/>
        <v>18704.47</v>
      </c>
      <c r="Q119" s="5">
        <f t="shared" si="20"/>
        <v>13512.75</v>
      </c>
      <c r="R119" s="5">
        <f t="shared" si="20"/>
        <v>22289.25</v>
      </c>
      <c r="S119" s="5">
        <f t="shared" si="20"/>
        <v>15501.26</v>
      </c>
      <c r="T119" s="5">
        <f t="shared" si="20"/>
        <v>18638.04</v>
      </c>
      <c r="U119" s="5">
        <f t="shared" si="20"/>
        <v>20858.09</v>
      </c>
      <c r="V119" s="5">
        <f t="shared" si="20"/>
        <v>18122.830000000002</v>
      </c>
      <c r="W119" s="5"/>
      <c r="X119" s="5">
        <f t="shared" si="18"/>
        <v>218526.53</v>
      </c>
      <c r="Y119" s="5">
        <f>ROUND(Y67+Y71+Y105+Y118,5)</f>
        <v>270500</v>
      </c>
      <c r="Z119" s="5">
        <f>ROUND(Z67+Z71+Z105+Z118,5)</f>
        <v>335490</v>
      </c>
    </row>
    <row r="120" spans="1:27" x14ac:dyDescent="0.3">
      <c r="A120" s="4"/>
      <c r="B120" s="4"/>
      <c r="C120" s="4"/>
      <c r="D120" s="4"/>
      <c r="E120" s="4" t="s">
        <v>156</v>
      </c>
      <c r="F120" s="4"/>
      <c r="G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7" x14ac:dyDescent="0.3">
      <c r="A121" s="4"/>
      <c r="B121" s="4"/>
      <c r="C121" s="4"/>
      <c r="D121" s="4"/>
      <c r="E121" s="4"/>
      <c r="F121" s="4" t="s">
        <v>157</v>
      </c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7" ht="15" thickBot="1" x14ac:dyDescent="0.35">
      <c r="A122" s="4"/>
      <c r="B122" s="4"/>
      <c r="C122" s="4"/>
      <c r="D122" s="4"/>
      <c r="E122" s="4"/>
      <c r="F122" s="4"/>
      <c r="G122" s="4" t="s">
        <v>158</v>
      </c>
      <c r="H122" s="6"/>
      <c r="I122" s="6"/>
      <c r="J122" s="6"/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/>
      <c r="X122" s="6">
        <f>ROUND(SUM(H122:W122),5)</f>
        <v>0</v>
      </c>
      <c r="Y122" s="6">
        <v>0</v>
      </c>
      <c r="Z122" s="6">
        <v>0</v>
      </c>
      <c r="AA122" t="s">
        <v>159</v>
      </c>
    </row>
    <row r="123" spans="1:27" x14ac:dyDescent="0.3">
      <c r="A123" s="4"/>
      <c r="B123" s="4"/>
      <c r="C123" s="4"/>
      <c r="D123" s="4"/>
      <c r="E123" s="4"/>
      <c r="F123" s="4" t="s">
        <v>160</v>
      </c>
      <c r="G123" s="4"/>
      <c r="H123" s="5"/>
      <c r="I123" s="5"/>
      <c r="J123" s="5"/>
      <c r="K123" s="5">
        <f t="shared" ref="K123:V123" si="21">ROUND(SUM(K121:K122),5)</f>
        <v>0</v>
      </c>
      <c r="L123" s="5">
        <f t="shared" si="21"/>
        <v>0</v>
      </c>
      <c r="M123" s="5">
        <f t="shared" si="21"/>
        <v>0</v>
      </c>
      <c r="N123" s="5">
        <f t="shared" si="21"/>
        <v>0</v>
      </c>
      <c r="O123" s="5">
        <f t="shared" si="21"/>
        <v>0</v>
      </c>
      <c r="P123" s="5">
        <f t="shared" si="21"/>
        <v>0</v>
      </c>
      <c r="Q123" s="5">
        <f t="shared" si="21"/>
        <v>0</v>
      </c>
      <c r="R123" s="5">
        <f t="shared" si="21"/>
        <v>0</v>
      </c>
      <c r="S123" s="5">
        <f t="shared" si="21"/>
        <v>0</v>
      </c>
      <c r="T123" s="5">
        <f t="shared" si="21"/>
        <v>0</v>
      </c>
      <c r="U123" s="5">
        <f t="shared" si="21"/>
        <v>0</v>
      </c>
      <c r="V123" s="5">
        <f t="shared" si="21"/>
        <v>0</v>
      </c>
      <c r="W123" s="5"/>
      <c r="X123" s="5">
        <f>ROUND(SUM(H123:W123),5)</f>
        <v>0</v>
      </c>
      <c r="Y123" s="5">
        <f>ROUND(SUM(Y121:Y122),5)</f>
        <v>0</v>
      </c>
      <c r="Z123" s="5">
        <f>ROUND(SUM(Z121:Z122),5)</f>
        <v>0</v>
      </c>
    </row>
    <row r="124" spans="1:27" ht="15" thickBot="1" x14ac:dyDescent="0.35">
      <c r="A124" s="4"/>
      <c r="B124" s="4"/>
      <c r="C124" s="4"/>
      <c r="D124" s="4"/>
      <c r="E124" s="4"/>
      <c r="F124" s="4" t="s">
        <v>161</v>
      </c>
      <c r="G124" s="4"/>
      <c r="H124" s="6"/>
      <c r="I124" s="6"/>
      <c r="J124" s="6"/>
      <c r="K124" s="6">
        <v>361.84</v>
      </c>
      <c r="L124" s="6">
        <v>0</v>
      </c>
      <c r="M124" s="6">
        <v>0</v>
      </c>
      <c r="N124" s="6">
        <v>0</v>
      </c>
      <c r="O124" s="6">
        <v>0</v>
      </c>
      <c r="P124" s="6">
        <v>-157.38999999999999</v>
      </c>
      <c r="Q124" s="6">
        <v>0</v>
      </c>
      <c r="R124" s="6">
        <v>0</v>
      </c>
      <c r="S124" s="6">
        <v>0</v>
      </c>
      <c r="T124" s="6">
        <v>0</v>
      </c>
      <c r="U124" s="6">
        <v>-279.92</v>
      </c>
      <c r="V124" s="6">
        <v>908.07</v>
      </c>
      <c r="W124" s="6"/>
      <c r="X124" s="6">
        <f>ROUND(SUM(H124:W124),5)</f>
        <v>832.6</v>
      </c>
      <c r="Y124" s="6">
        <v>4000</v>
      </c>
      <c r="Z124" s="6">
        <v>4000</v>
      </c>
    </row>
    <row r="125" spans="1:27" x14ac:dyDescent="0.3">
      <c r="A125" s="4"/>
      <c r="B125" s="4"/>
      <c r="C125" s="4"/>
      <c r="D125" s="4"/>
      <c r="E125" s="4" t="s">
        <v>162</v>
      </c>
      <c r="F125" s="4"/>
      <c r="G125" s="4"/>
      <c r="H125" s="5"/>
      <c r="I125" s="5"/>
      <c r="J125" s="5"/>
      <c r="K125" s="5">
        <f t="shared" ref="K125:V125" si="22">ROUND(K120+SUM(K123:K124),5)</f>
        <v>361.84</v>
      </c>
      <c r="L125" s="5">
        <f t="shared" si="22"/>
        <v>0</v>
      </c>
      <c r="M125" s="5">
        <f t="shared" si="22"/>
        <v>0</v>
      </c>
      <c r="N125" s="5">
        <f t="shared" si="22"/>
        <v>0</v>
      </c>
      <c r="O125" s="5">
        <f t="shared" si="22"/>
        <v>0</v>
      </c>
      <c r="P125" s="5">
        <f t="shared" si="22"/>
        <v>-157.38999999999999</v>
      </c>
      <c r="Q125" s="5">
        <f t="shared" si="22"/>
        <v>0</v>
      </c>
      <c r="R125" s="5">
        <f t="shared" si="22"/>
        <v>0</v>
      </c>
      <c r="S125" s="5">
        <f t="shared" si="22"/>
        <v>0</v>
      </c>
      <c r="T125" s="5">
        <f t="shared" si="22"/>
        <v>0</v>
      </c>
      <c r="U125" s="5">
        <f t="shared" si="22"/>
        <v>-279.92</v>
      </c>
      <c r="V125" s="5">
        <f t="shared" si="22"/>
        <v>908.07</v>
      </c>
      <c r="W125" s="5"/>
      <c r="X125" s="5">
        <f>ROUND(SUM(H125:W125),5)</f>
        <v>832.6</v>
      </c>
      <c r="Y125" s="5">
        <f>ROUND(Y120+SUM(Y123:Y124),5)</f>
        <v>4000</v>
      </c>
      <c r="Z125" s="5">
        <f>ROUND(Z120+SUM(Z123:Z124),5)</f>
        <v>4000</v>
      </c>
    </row>
    <row r="126" spans="1:27" x14ac:dyDescent="0.3">
      <c r="A126" s="4"/>
      <c r="B126" s="4"/>
      <c r="C126" s="4"/>
      <c r="D126" s="4"/>
      <c r="E126" s="4" t="s">
        <v>163</v>
      </c>
      <c r="F126" s="4"/>
      <c r="G126" s="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7" x14ac:dyDescent="0.3">
      <c r="A127" s="4"/>
      <c r="B127" s="4"/>
      <c r="C127" s="4"/>
      <c r="D127" s="4"/>
      <c r="E127" s="4"/>
      <c r="F127" s="4" t="s">
        <v>164</v>
      </c>
      <c r="G127" s="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7" x14ac:dyDescent="0.3">
      <c r="A128" s="4"/>
      <c r="B128" s="4"/>
      <c r="C128" s="4"/>
      <c r="D128" s="4"/>
      <c r="E128" s="4"/>
      <c r="F128" s="4"/>
      <c r="G128" s="4" t="s">
        <v>165</v>
      </c>
      <c r="H128" s="5"/>
      <c r="I128" s="5"/>
      <c r="J128" s="5"/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6897</v>
      </c>
      <c r="T128" s="5">
        <v>5279.75</v>
      </c>
      <c r="U128" s="5">
        <v>3987</v>
      </c>
      <c r="V128" s="5">
        <v>4058</v>
      </c>
      <c r="W128" s="5"/>
      <c r="X128" s="5">
        <f>ROUND(SUM(H128:W128),5)</f>
        <v>20221.75</v>
      </c>
      <c r="Y128" s="5">
        <v>100000</v>
      </c>
      <c r="Z128" s="5">
        <v>50000</v>
      </c>
      <c r="AA128" t="s">
        <v>166</v>
      </c>
    </row>
    <row r="129" spans="1:27" x14ac:dyDescent="0.3">
      <c r="A129" s="4"/>
      <c r="B129" s="4"/>
      <c r="C129" s="4"/>
      <c r="D129" s="4"/>
      <c r="E129" s="4"/>
      <c r="F129" s="4"/>
      <c r="G129" s="4" t="s">
        <v>167</v>
      </c>
      <c r="H129" s="5"/>
      <c r="I129" s="5"/>
      <c r="J129" s="5"/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982.08</v>
      </c>
      <c r="V129" s="5">
        <v>0</v>
      </c>
      <c r="W129" s="5"/>
      <c r="X129" s="5">
        <f>ROUND(SUM(H129:W129),5)</f>
        <v>982.08</v>
      </c>
      <c r="Y129" s="5">
        <v>6000</v>
      </c>
      <c r="Z129" s="5">
        <v>15000</v>
      </c>
      <c r="AA129" s="11" t="s">
        <v>168</v>
      </c>
    </row>
    <row r="130" spans="1:27" x14ac:dyDescent="0.3">
      <c r="A130" s="4"/>
      <c r="B130" s="4"/>
      <c r="C130" s="4"/>
      <c r="D130" s="4"/>
      <c r="E130" s="4"/>
      <c r="F130" s="4"/>
      <c r="G130" s="4" t="s">
        <v>169</v>
      </c>
      <c r="H130" s="5"/>
      <c r="I130" s="5"/>
      <c r="J130" s="5"/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2100</v>
      </c>
      <c r="Q130" s="5">
        <v>0</v>
      </c>
      <c r="R130" s="5">
        <v>0</v>
      </c>
      <c r="S130" s="5">
        <v>0</v>
      </c>
      <c r="T130" s="5">
        <v>14440</v>
      </c>
      <c r="U130" s="5">
        <v>0</v>
      </c>
      <c r="V130" s="5">
        <v>0</v>
      </c>
      <c r="W130" s="5"/>
      <c r="X130" s="5">
        <f>ROUND(SUM(H130:W130),5)</f>
        <v>16540</v>
      </c>
      <c r="Y130" s="5">
        <v>7500</v>
      </c>
      <c r="Z130" s="5">
        <v>30000</v>
      </c>
      <c r="AA130" t="s">
        <v>170</v>
      </c>
    </row>
    <row r="131" spans="1:27" ht="15" thickBot="1" x14ac:dyDescent="0.35">
      <c r="A131" s="4"/>
      <c r="B131" s="4"/>
      <c r="C131" s="4"/>
      <c r="D131" s="4"/>
      <c r="E131" s="4"/>
      <c r="F131" s="4"/>
      <c r="G131" s="4" t="s">
        <v>171</v>
      </c>
      <c r="H131" s="6"/>
      <c r="I131" s="6"/>
      <c r="J131" s="6"/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/>
      <c r="X131" s="6">
        <f>ROUND(SUM(H131:W131),5)</f>
        <v>0</v>
      </c>
      <c r="Y131" s="6">
        <v>6000</v>
      </c>
      <c r="Z131" s="6">
        <v>7500</v>
      </c>
    </row>
    <row r="132" spans="1:27" x14ac:dyDescent="0.3">
      <c r="A132" s="4"/>
      <c r="B132" s="4"/>
      <c r="C132" s="4"/>
      <c r="D132" s="4"/>
      <c r="E132" s="4"/>
      <c r="F132" s="4" t="s">
        <v>172</v>
      </c>
      <c r="G132" s="4"/>
      <c r="H132" s="5"/>
      <c r="I132" s="5"/>
      <c r="J132" s="5"/>
      <c r="K132" s="5">
        <f t="shared" ref="K132:V132" si="23">ROUND(SUM(K127:K131),5)</f>
        <v>0</v>
      </c>
      <c r="L132" s="5">
        <f t="shared" si="23"/>
        <v>0</v>
      </c>
      <c r="M132" s="5">
        <f t="shared" si="23"/>
        <v>0</v>
      </c>
      <c r="N132" s="5">
        <f t="shared" si="23"/>
        <v>0</v>
      </c>
      <c r="O132" s="5">
        <f t="shared" si="23"/>
        <v>0</v>
      </c>
      <c r="P132" s="5">
        <f t="shared" si="23"/>
        <v>2100</v>
      </c>
      <c r="Q132" s="5">
        <f t="shared" si="23"/>
        <v>0</v>
      </c>
      <c r="R132" s="5">
        <f t="shared" si="23"/>
        <v>0</v>
      </c>
      <c r="S132" s="5">
        <f t="shared" si="23"/>
        <v>6897</v>
      </c>
      <c r="T132" s="5">
        <f t="shared" si="23"/>
        <v>19719.75</v>
      </c>
      <c r="U132" s="5">
        <f t="shared" si="23"/>
        <v>4969.08</v>
      </c>
      <c r="V132" s="5">
        <f t="shared" si="23"/>
        <v>4058</v>
      </c>
      <c r="W132" s="5"/>
      <c r="X132" s="5">
        <f>ROUND(SUM(H132:W132),5)</f>
        <v>37743.83</v>
      </c>
      <c r="Y132" s="5">
        <f>ROUND(SUM(Y127:Y131),5)</f>
        <v>119500</v>
      </c>
      <c r="Z132" s="5">
        <f>ROUND(SUM(Z127:Z131),5)</f>
        <v>102500</v>
      </c>
    </row>
    <row r="133" spans="1:27" x14ac:dyDescent="0.3">
      <c r="A133" s="4"/>
      <c r="B133" s="4"/>
      <c r="C133" s="4"/>
      <c r="D133" s="4"/>
      <c r="E133" s="4"/>
      <c r="F133" s="4" t="s">
        <v>173</v>
      </c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7" ht="15" thickBot="1" x14ac:dyDescent="0.35">
      <c r="A134" s="4"/>
      <c r="B134" s="4"/>
      <c r="C134" s="4"/>
      <c r="D134" s="4"/>
      <c r="E134" s="4"/>
      <c r="F134" s="4"/>
      <c r="G134" s="4" t="s">
        <v>174</v>
      </c>
      <c r="H134" s="6"/>
      <c r="I134" s="6"/>
      <c r="J134" s="6"/>
      <c r="K134" s="6">
        <v>364369.23</v>
      </c>
      <c r="L134" s="6">
        <v>318077.28999999998</v>
      </c>
      <c r="M134" s="6">
        <v>14494.07</v>
      </c>
      <c r="N134" s="6">
        <v>10515.85</v>
      </c>
      <c r="O134" s="6">
        <v>930</v>
      </c>
      <c r="P134" s="6">
        <v>1893</v>
      </c>
      <c r="Q134" s="6">
        <v>0</v>
      </c>
      <c r="R134" s="6">
        <v>19938.740000000002</v>
      </c>
      <c r="S134" s="6">
        <v>207499.6</v>
      </c>
      <c r="T134" s="6">
        <v>2426.25</v>
      </c>
      <c r="U134" s="6">
        <v>22905.72</v>
      </c>
      <c r="V134" s="6">
        <v>2553.25</v>
      </c>
      <c r="W134" s="6"/>
      <c r="X134" s="6">
        <f>ROUND(SUM(H134:W134),5)</f>
        <v>965603</v>
      </c>
      <c r="Y134" s="6">
        <v>1600000</v>
      </c>
      <c r="Z134" s="6">
        <v>2500000</v>
      </c>
      <c r="AA134" t="s">
        <v>175</v>
      </c>
    </row>
    <row r="135" spans="1:27" x14ac:dyDescent="0.3">
      <c r="A135" s="4"/>
      <c r="B135" s="4"/>
      <c r="C135" s="4"/>
      <c r="D135" s="4"/>
      <c r="E135" s="4"/>
      <c r="F135" s="4" t="s">
        <v>176</v>
      </c>
      <c r="G135" s="4"/>
      <c r="H135" s="5"/>
      <c r="I135" s="5"/>
      <c r="J135" s="5"/>
      <c r="K135" s="5">
        <f t="shared" ref="K135:V135" si="24">ROUND(SUM(K133:K134),5)</f>
        <v>364369.23</v>
      </c>
      <c r="L135" s="5">
        <f t="shared" si="24"/>
        <v>318077.28999999998</v>
      </c>
      <c r="M135" s="5">
        <f t="shared" si="24"/>
        <v>14494.07</v>
      </c>
      <c r="N135" s="5">
        <f t="shared" si="24"/>
        <v>10515.85</v>
      </c>
      <c r="O135" s="5">
        <f t="shared" si="24"/>
        <v>930</v>
      </c>
      <c r="P135" s="5">
        <f t="shared" si="24"/>
        <v>1893</v>
      </c>
      <c r="Q135" s="5">
        <f t="shared" si="24"/>
        <v>0</v>
      </c>
      <c r="R135" s="5">
        <f t="shared" si="24"/>
        <v>19938.740000000002</v>
      </c>
      <c r="S135" s="5">
        <f t="shared" si="24"/>
        <v>207499.6</v>
      </c>
      <c r="T135" s="5">
        <f t="shared" si="24"/>
        <v>2426.25</v>
      </c>
      <c r="U135" s="5">
        <f t="shared" si="24"/>
        <v>22905.72</v>
      </c>
      <c r="V135" s="5">
        <f t="shared" si="24"/>
        <v>2553.25</v>
      </c>
      <c r="W135" s="5"/>
      <c r="X135" s="5">
        <f>ROUND(SUM(H135:W135),5)</f>
        <v>965603</v>
      </c>
      <c r="Y135" s="5">
        <f>ROUND(SUM(Y133:Y134),5)</f>
        <v>1600000</v>
      </c>
      <c r="Z135" s="5">
        <f>ROUND(SUM(Z133:Z134),5)</f>
        <v>2500000</v>
      </c>
    </row>
    <row r="136" spans="1:27" x14ac:dyDescent="0.3">
      <c r="A136" s="4"/>
      <c r="B136" s="4"/>
      <c r="C136" s="4"/>
      <c r="D136" s="4"/>
      <c r="E136" s="4"/>
      <c r="F136" s="4" t="s">
        <v>177</v>
      </c>
      <c r="G136" s="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7" x14ac:dyDescent="0.3">
      <c r="A137" s="4"/>
      <c r="B137" s="4"/>
      <c r="C137" s="4"/>
      <c r="D137" s="4"/>
      <c r="E137" s="4"/>
      <c r="F137" s="4"/>
      <c r="G137" s="4" t="s">
        <v>178</v>
      </c>
      <c r="H137" s="5"/>
      <c r="I137" s="5"/>
      <c r="J137" s="5"/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2120.9899999999998</v>
      </c>
      <c r="V137" s="5">
        <v>627.29</v>
      </c>
      <c r="W137" s="5"/>
      <c r="X137" s="5">
        <f>ROUND(SUM(H137:W137),5)</f>
        <v>2748.28</v>
      </c>
      <c r="Y137" s="5">
        <v>60000</v>
      </c>
      <c r="Z137" s="5">
        <v>60000</v>
      </c>
    </row>
    <row r="138" spans="1:27" x14ac:dyDescent="0.3">
      <c r="A138" s="4"/>
      <c r="B138" s="4"/>
      <c r="C138" s="4"/>
      <c r="D138" s="4"/>
      <c r="E138" s="4"/>
      <c r="F138" s="4"/>
      <c r="G138" s="4" t="s">
        <v>179</v>
      </c>
      <c r="H138" s="5"/>
      <c r="I138" s="5"/>
      <c r="J138" s="5"/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/>
      <c r="X138" s="5">
        <f>ROUND(SUM(H138:W138),5)</f>
        <v>0</v>
      </c>
      <c r="Y138" s="5">
        <v>17000</v>
      </c>
      <c r="Z138" s="5">
        <v>35000</v>
      </c>
      <c r="AA138" t="s">
        <v>180</v>
      </c>
    </row>
    <row r="139" spans="1:27" ht="15" thickBot="1" x14ac:dyDescent="0.35">
      <c r="A139" s="4"/>
      <c r="B139" s="4"/>
      <c r="C139" s="4"/>
      <c r="D139" s="4"/>
      <c r="E139" s="4"/>
      <c r="F139" s="4"/>
      <c r="G139" s="4" t="s">
        <v>181</v>
      </c>
      <c r="H139" s="5"/>
      <c r="I139" s="5"/>
      <c r="J139" s="5"/>
      <c r="K139" s="5">
        <v>0</v>
      </c>
      <c r="L139" s="5">
        <v>2040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/>
      <c r="X139" s="5">
        <f>ROUND(SUM(H139:W139),5)</f>
        <v>2040</v>
      </c>
      <c r="Y139" s="5">
        <v>6000</v>
      </c>
      <c r="Z139" s="5">
        <v>0</v>
      </c>
      <c r="AA139" t="s">
        <v>182</v>
      </c>
    </row>
    <row r="140" spans="1:27" ht="15" thickBot="1" x14ac:dyDescent="0.35">
      <c r="A140" s="4"/>
      <c r="B140" s="4"/>
      <c r="C140" s="4"/>
      <c r="D140" s="4"/>
      <c r="E140" s="4"/>
      <c r="F140" s="4" t="s">
        <v>183</v>
      </c>
      <c r="G140" s="4"/>
      <c r="H140" s="8"/>
      <c r="I140" s="8"/>
      <c r="J140" s="8"/>
      <c r="K140" s="8">
        <f t="shared" ref="K140:V140" si="25">ROUND(SUM(K136:K139),5)</f>
        <v>0</v>
      </c>
      <c r="L140" s="8">
        <f t="shared" si="25"/>
        <v>2040</v>
      </c>
      <c r="M140" s="8">
        <f t="shared" si="25"/>
        <v>0</v>
      </c>
      <c r="N140" s="8">
        <f t="shared" si="25"/>
        <v>0</v>
      </c>
      <c r="O140" s="8">
        <f t="shared" si="25"/>
        <v>0</v>
      </c>
      <c r="P140" s="8">
        <f t="shared" si="25"/>
        <v>0</v>
      </c>
      <c r="Q140" s="8">
        <f t="shared" si="25"/>
        <v>0</v>
      </c>
      <c r="R140" s="8">
        <f t="shared" si="25"/>
        <v>0</v>
      </c>
      <c r="S140" s="8">
        <f t="shared" si="25"/>
        <v>0</v>
      </c>
      <c r="T140" s="8">
        <f t="shared" si="25"/>
        <v>0</v>
      </c>
      <c r="U140" s="8">
        <f t="shared" si="25"/>
        <v>2120.9899999999998</v>
      </c>
      <c r="V140" s="8">
        <f t="shared" si="25"/>
        <v>627.29</v>
      </c>
      <c r="W140" s="8"/>
      <c r="X140" s="8">
        <f>ROUND(SUM(H140:W140),5)</f>
        <v>4788.28</v>
      </c>
      <c r="Y140" s="8">
        <f>ROUND(SUM(Y136:Y139),5)</f>
        <v>83000</v>
      </c>
      <c r="Z140" s="8">
        <f>ROUND(SUM(Z136:Z139),5)</f>
        <v>95000</v>
      </c>
    </row>
    <row r="141" spans="1:27" ht="15" thickBot="1" x14ac:dyDescent="0.35">
      <c r="A141" s="4"/>
      <c r="B141" s="4"/>
      <c r="C141" s="4"/>
      <c r="D141" s="4"/>
      <c r="E141" s="4" t="s">
        <v>184</v>
      </c>
      <c r="F141" s="4"/>
      <c r="G141" s="4"/>
      <c r="H141" s="8"/>
      <c r="I141" s="8"/>
      <c r="J141" s="8"/>
      <c r="K141" s="8">
        <f t="shared" ref="K141:V141" si="26">ROUND(K126+K132+K135+K140,5)</f>
        <v>364369.23</v>
      </c>
      <c r="L141" s="8">
        <f t="shared" si="26"/>
        <v>320117.28999999998</v>
      </c>
      <c r="M141" s="8">
        <f t="shared" si="26"/>
        <v>14494.07</v>
      </c>
      <c r="N141" s="8">
        <f t="shared" si="26"/>
        <v>10515.85</v>
      </c>
      <c r="O141" s="8">
        <f t="shared" si="26"/>
        <v>930</v>
      </c>
      <c r="P141" s="8">
        <f t="shared" si="26"/>
        <v>3993</v>
      </c>
      <c r="Q141" s="8">
        <f t="shared" si="26"/>
        <v>0</v>
      </c>
      <c r="R141" s="8">
        <f t="shared" si="26"/>
        <v>19938.740000000002</v>
      </c>
      <c r="S141" s="8">
        <f t="shared" si="26"/>
        <v>214396.6</v>
      </c>
      <c r="T141" s="8">
        <f t="shared" si="26"/>
        <v>22146</v>
      </c>
      <c r="U141" s="8">
        <f t="shared" si="26"/>
        <v>29995.79</v>
      </c>
      <c r="V141" s="8">
        <f t="shared" si="26"/>
        <v>7238.54</v>
      </c>
      <c r="W141" s="8"/>
      <c r="X141" s="8">
        <f>ROUND(SUM(H141:W141),5)</f>
        <v>1008135.11</v>
      </c>
      <c r="Y141" s="8">
        <f>ROUND(Y126+Y132+Y135+Y140,5)</f>
        <v>1802500</v>
      </c>
      <c r="Z141" s="8">
        <f>ROUND(Z126+Z132+Z135+Z140,5)</f>
        <v>2697500</v>
      </c>
    </row>
    <row r="142" spans="1:27" ht="15" thickBot="1" x14ac:dyDescent="0.35">
      <c r="A142" s="4"/>
      <c r="B142" s="4"/>
      <c r="C142" s="4"/>
      <c r="D142" s="4"/>
      <c r="E142" s="4" t="s">
        <v>185</v>
      </c>
      <c r="F142" s="4"/>
      <c r="G142" s="4"/>
      <c r="H142" s="8"/>
      <c r="I142" s="8"/>
      <c r="J142" s="8"/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8"/>
      <c r="X142" s="8">
        <f t="shared" ref="X142:X144" si="27">ROUND(SUM(H142:W142),5)</f>
        <v>0</v>
      </c>
      <c r="Y142" s="8">
        <v>145100</v>
      </c>
      <c r="Z142" s="8">
        <v>0</v>
      </c>
    </row>
    <row r="143" spans="1:27" ht="15" thickBot="1" x14ac:dyDescent="0.35">
      <c r="A143" s="4"/>
      <c r="B143" s="4"/>
      <c r="C143" s="4"/>
      <c r="D143" s="4"/>
      <c r="E143" s="4" t="s">
        <v>186</v>
      </c>
      <c r="F143" s="4"/>
      <c r="G143" s="4"/>
      <c r="H143" s="8"/>
      <c r="I143" s="8"/>
      <c r="J143" s="8"/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8"/>
      <c r="X143" s="8">
        <f t="shared" si="27"/>
        <v>0</v>
      </c>
      <c r="Y143" s="8">
        <v>-1802500</v>
      </c>
      <c r="Z143" s="8">
        <v>0</v>
      </c>
    </row>
    <row r="144" spans="1:27" ht="15" thickBot="1" x14ac:dyDescent="0.35">
      <c r="A144" s="4"/>
      <c r="B144" s="4"/>
      <c r="C144" s="4"/>
      <c r="D144" s="4"/>
      <c r="E144" s="4" t="s">
        <v>187</v>
      </c>
      <c r="F144" s="4"/>
      <c r="G144" s="4"/>
      <c r="H144" s="8"/>
      <c r="I144" s="8"/>
      <c r="J144" s="8"/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8"/>
      <c r="X144" s="8">
        <f t="shared" si="27"/>
        <v>0</v>
      </c>
      <c r="Y144" s="8">
        <v>321450</v>
      </c>
      <c r="Z144" s="8">
        <v>0</v>
      </c>
    </row>
    <row r="145" spans="1:26" ht="15" thickBot="1" x14ac:dyDescent="0.35">
      <c r="A145" s="4"/>
      <c r="B145" s="4"/>
      <c r="C145" s="4"/>
      <c r="D145" s="4" t="s">
        <v>188</v>
      </c>
      <c r="E145" s="4"/>
      <c r="F145" s="4"/>
      <c r="G145" s="4"/>
      <c r="H145" s="9"/>
      <c r="I145" s="9"/>
      <c r="J145" s="9"/>
      <c r="K145" s="9">
        <f t="shared" ref="K145:V145" si="28">ROUND(K38+K66+K119+K125+K141,5)</f>
        <v>396881.98</v>
      </c>
      <c r="L145" s="9">
        <f t="shared" si="28"/>
        <v>362221.16</v>
      </c>
      <c r="M145" s="9">
        <f t="shared" si="28"/>
        <v>68067.460000000006</v>
      </c>
      <c r="N145" s="9">
        <f t="shared" si="28"/>
        <v>60687.6</v>
      </c>
      <c r="O145" s="9">
        <f t="shared" si="28"/>
        <v>52774.33</v>
      </c>
      <c r="P145" s="9">
        <f t="shared" si="28"/>
        <v>57046.47</v>
      </c>
      <c r="Q145" s="9">
        <f t="shared" si="28"/>
        <v>44697.51</v>
      </c>
      <c r="R145" s="9">
        <f t="shared" si="28"/>
        <v>82655.240000000005</v>
      </c>
      <c r="S145" s="9">
        <f t="shared" si="28"/>
        <v>269562.96999999997</v>
      </c>
      <c r="T145" s="9">
        <f t="shared" si="28"/>
        <v>68315.929999999993</v>
      </c>
      <c r="U145" s="9">
        <f t="shared" si="28"/>
        <v>79913.66</v>
      </c>
      <c r="V145" s="9">
        <f t="shared" si="28"/>
        <v>59653.67</v>
      </c>
      <c r="W145" s="9"/>
      <c r="X145" s="9">
        <f>ROUND(SUM(H145:W145),5)</f>
        <v>1602477.98</v>
      </c>
      <c r="Y145" s="9">
        <f>ROUND(Y38+Y66+Y119+Y125+Y141+Y142+Y144+Y143,5)</f>
        <v>1198500</v>
      </c>
      <c r="Z145" s="9">
        <f>ROUND(Z38+Z66+Z119+Z125+Z141+Z142+Z144+Z143,5)</f>
        <v>3528740</v>
      </c>
    </row>
    <row r="146" spans="1:26" x14ac:dyDescent="0.3">
      <c r="A146" s="4"/>
      <c r="B146" s="4" t="s">
        <v>189</v>
      </c>
      <c r="C146" s="4"/>
      <c r="D146" s="4"/>
      <c r="E146" s="4"/>
      <c r="F146" s="4"/>
      <c r="G146" s="4"/>
      <c r="H146" s="5"/>
      <c r="I146" s="5"/>
      <c r="J146" s="5"/>
      <c r="K146" s="5">
        <f t="shared" ref="K146:V146" si="29">ROUND(K2+K37-K145,5)</f>
        <v>-374398.23</v>
      </c>
      <c r="L146" s="5">
        <f t="shared" si="29"/>
        <v>-320899.90000000002</v>
      </c>
      <c r="M146" s="5">
        <f t="shared" si="29"/>
        <v>-43261.07</v>
      </c>
      <c r="N146" s="5">
        <f t="shared" si="29"/>
        <v>14758.21</v>
      </c>
      <c r="O146" s="5">
        <f t="shared" si="29"/>
        <v>-12982.71</v>
      </c>
      <c r="P146" s="5">
        <f t="shared" si="29"/>
        <v>258183.81</v>
      </c>
      <c r="Q146" s="5">
        <f t="shared" si="29"/>
        <v>198089.12</v>
      </c>
      <c r="R146" s="5">
        <f t="shared" si="29"/>
        <v>-41799.300000000003</v>
      </c>
      <c r="S146" s="5">
        <f t="shared" si="29"/>
        <v>-199474.66</v>
      </c>
      <c r="T146" s="5">
        <f t="shared" si="29"/>
        <v>42967.72</v>
      </c>
      <c r="U146" s="5">
        <f t="shared" si="29"/>
        <v>269935.84999999998</v>
      </c>
      <c r="V146" s="5">
        <f t="shared" si="29"/>
        <v>41242.97</v>
      </c>
      <c r="W146" s="5"/>
      <c r="X146" s="5">
        <f>ROUND(SUM(H146:W146),5)</f>
        <v>-167638.19</v>
      </c>
      <c r="Y146" s="5">
        <f>ROUND(Y2+Y37-Y145,5)</f>
        <v>0</v>
      </c>
      <c r="Z146" s="5">
        <f>ROUND(Z2+Z37-Z145,5)</f>
        <v>-2137940</v>
      </c>
    </row>
    <row r="147" spans="1:26" x14ac:dyDescent="0.3">
      <c r="A147" s="4"/>
      <c r="B147" s="4" t="s">
        <v>190</v>
      </c>
      <c r="C147" s="4"/>
      <c r="D147" s="4"/>
      <c r="E147" s="4"/>
      <c r="F147" s="4"/>
      <c r="G147" s="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3">
      <c r="A148" s="4"/>
      <c r="B148" s="4"/>
      <c r="C148" s="4" t="s">
        <v>191</v>
      </c>
      <c r="D148" s="4"/>
      <c r="E148" s="4"/>
      <c r="F148" s="4"/>
      <c r="G148" s="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3">
      <c r="A149" s="4"/>
      <c r="B149" s="4"/>
      <c r="C149" s="4"/>
      <c r="D149" s="4" t="s">
        <v>192</v>
      </c>
      <c r="E149" s="4"/>
      <c r="F149" s="4"/>
      <c r="G149" s="4"/>
      <c r="H149" s="5"/>
      <c r="I149" s="5"/>
      <c r="J149" s="5"/>
      <c r="K149" s="5">
        <v>352.51</v>
      </c>
      <c r="L149" s="5">
        <v>0</v>
      </c>
      <c r="M149" s="5">
        <v>0</v>
      </c>
      <c r="N149" s="5">
        <v>0</v>
      </c>
      <c r="O149" s="5">
        <v>0</v>
      </c>
      <c r="P149" s="5">
        <v>1403.38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/>
      <c r="X149" s="5">
        <f>ROUND(SUM(H149:W149),5)</f>
        <v>1755.89</v>
      </c>
      <c r="Y149" s="5">
        <v>0</v>
      </c>
      <c r="Z149" s="5">
        <v>0</v>
      </c>
    </row>
    <row r="150" spans="1:26" ht="15" thickBot="1" x14ac:dyDescent="0.35">
      <c r="A150" s="4"/>
      <c r="B150" s="4"/>
      <c r="C150" s="4"/>
      <c r="D150" s="4" t="s">
        <v>193</v>
      </c>
      <c r="E150" s="4"/>
      <c r="F150" s="4"/>
      <c r="G150" s="4"/>
      <c r="H150" s="5"/>
      <c r="I150" s="5"/>
      <c r="J150" s="5"/>
      <c r="K150" s="5">
        <v>20413.09</v>
      </c>
      <c r="L150" s="5">
        <v>-34341.29</v>
      </c>
      <c r="M150" s="5">
        <v>-59181.14</v>
      </c>
      <c r="N150" s="5">
        <v>-13062.62</v>
      </c>
      <c r="O150" s="5">
        <v>27594.89</v>
      </c>
      <c r="P150" s="5">
        <v>-2030.18</v>
      </c>
      <c r="Q150" s="5">
        <v>22556.52</v>
      </c>
      <c r="R150" s="5">
        <v>-29742.89</v>
      </c>
      <c r="S150" s="5">
        <v>30579.22</v>
      </c>
      <c r="T150" s="5">
        <v>6163.41</v>
      </c>
      <c r="U150" s="5">
        <v>-23542.31</v>
      </c>
      <c r="V150" s="5">
        <v>-16169.23</v>
      </c>
      <c r="W150" s="5"/>
      <c r="X150" s="5">
        <f>ROUND(SUM(H150:W150),5)</f>
        <v>-70762.53</v>
      </c>
      <c r="Y150" s="5">
        <v>0</v>
      </c>
      <c r="Z150" s="5">
        <v>0</v>
      </c>
    </row>
    <row r="151" spans="1:26" ht="15" thickBot="1" x14ac:dyDescent="0.35">
      <c r="A151" s="4"/>
      <c r="B151" s="4"/>
      <c r="C151" s="4" t="s">
        <v>194</v>
      </c>
      <c r="D151" s="4"/>
      <c r="E151" s="4"/>
      <c r="F151" s="4"/>
      <c r="G151" s="4"/>
      <c r="H151" s="8"/>
      <c r="I151" s="8"/>
      <c r="J151" s="8"/>
      <c r="K151" s="8">
        <f t="shared" ref="K151:V151" si="30">ROUND(SUM(K148:K150),5)</f>
        <v>20765.599999999999</v>
      </c>
      <c r="L151" s="8">
        <f t="shared" si="30"/>
        <v>-34341.29</v>
      </c>
      <c r="M151" s="8">
        <f t="shared" si="30"/>
        <v>-59181.14</v>
      </c>
      <c r="N151" s="8">
        <f t="shared" si="30"/>
        <v>-13062.62</v>
      </c>
      <c r="O151" s="8">
        <f t="shared" si="30"/>
        <v>27594.89</v>
      </c>
      <c r="P151" s="8">
        <f t="shared" si="30"/>
        <v>-626.79999999999995</v>
      </c>
      <c r="Q151" s="8">
        <f t="shared" si="30"/>
        <v>22556.52</v>
      </c>
      <c r="R151" s="8">
        <f t="shared" si="30"/>
        <v>-29742.89</v>
      </c>
      <c r="S151" s="8">
        <f t="shared" si="30"/>
        <v>30579.22</v>
      </c>
      <c r="T151" s="8">
        <f t="shared" si="30"/>
        <v>6163.41</v>
      </c>
      <c r="U151" s="8">
        <f t="shared" si="30"/>
        <v>-23542.31</v>
      </c>
      <c r="V151" s="8">
        <f t="shared" si="30"/>
        <v>-16169.23</v>
      </c>
      <c r="W151" s="8"/>
      <c r="X151" s="8">
        <f>ROUND(SUM(H151:W151),5)</f>
        <v>-69006.64</v>
      </c>
      <c r="Y151" s="8">
        <f>ROUND(SUM(Y148:Y150),5)</f>
        <v>0</v>
      </c>
      <c r="Z151" s="8">
        <f>ROUND(SUM(Z148:Z150),5)</f>
        <v>0</v>
      </c>
    </row>
    <row r="152" spans="1:26" ht="15" thickBot="1" x14ac:dyDescent="0.35">
      <c r="A152" s="4"/>
      <c r="B152" s="4" t="s">
        <v>195</v>
      </c>
      <c r="C152" s="4"/>
      <c r="D152" s="4"/>
      <c r="E152" s="4"/>
      <c r="F152" s="4"/>
      <c r="G152" s="4"/>
      <c r="H152" s="8"/>
      <c r="I152" s="8"/>
      <c r="J152" s="8"/>
      <c r="K152" s="8">
        <f t="shared" ref="K152:V152" si="31">ROUND(K147+K151,5)</f>
        <v>20765.599999999999</v>
      </c>
      <c r="L152" s="8">
        <f t="shared" si="31"/>
        <v>-34341.29</v>
      </c>
      <c r="M152" s="8">
        <f t="shared" si="31"/>
        <v>-59181.14</v>
      </c>
      <c r="N152" s="8">
        <f t="shared" si="31"/>
        <v>-13062.62</v>
      </c>
      <c r="O152" s="8">
        <f t="shared" si="31"/>
        <v>27594.89</v>
      </c>
      <c r="P152" s="8">
        <f t="shared" si="31"/>
        <v>-626.79999999999995</v>
      </c>
      <c r="Q152" s="8">
        <f t="shared" si="31"/>
        <v>22556.52</v>
      </c>
      <c r="R152" s="8">
        <f t="shared" si="31"/>
        <v>-29742.89</v>
      </c>
      <c r="S152" s="8">
        <f t="shared" si="31"/>
        <v>30579.22</v>
      </c>
      <c r="T152" s="8">
        <f t="shared" si="31"/>
        <v>6163.41</v>
      </c>
      <c r="U152" s="8">
        <f t="shared" si="31"/>
        <v>-23542.31</v>
      </c>
      <c r="V152" s="8">
        <f t="shared" si="31"/>
        <v>-16169.23</v>
      </c>
      <c r="W152" s="8"/>
      <c r="X152" s="8">
        <f>ROUND(SUM(H152:W152),5)</f>
        <v>-69006.64</v>
      </c>
      <c r="Y152" s="8">
        <f>ROUND(Y147+Y151,5)</f>
        <v>0</v>
      </c>
      <c r="Z152" s="8">
        <f>ROUND(Z147+Z151,5)</f>
        <v>0</v>
      </c>
    </row>
    <row r="153" spans="1:26" s="13" customFormat="1" ht="10.8" thickBot="1" x14ac:dyDescent="0.25">
      <c r="A153" s="4" t="s">
        <v>196</v>
      </c>
      <c r="B153" s="4"/>
      <c r="C153" s="4"/>
      <c r="D153" s="4"/>
      <c r="E153" s="4"/>
      <c r="F153" s="4"/>
      <c r="G153" s="4"/>
      <c r="H153" s="12"/>
      <c r="I153" s="12"/>
      <c r="J153" s="12"/>
      <c r="K153" s="12">
        <f t="shared" ref="K153:V153" si="32">ROUND(K146+K152,5)</f>
        <v>-353632.63</v>
      </c>
      <c r="L153" s="12">
        <f t="shared" si="32"/>
        <v>-355241.19</v>
      </c>
      <c r="M153" s="12">
        <f t="shared" si="32"/>
        <v>-102442.21</v>
      </c>
      <c r="N153" s="12">
        <f t="shared" si="32"/>
        <v>1695.59</v>
      </c>
      <c r="O153" s="12">
        <f t="shared" si="32"/>
        <v>14612.18</v>
      </c>
      <c r="P153" s="12">
        <f t="shared" si="32"/>
        <v>257557.01</v>
      </c>
      <c r="Q153" s="12">
        <f t="shared" si="32"/>
        <v>220645.64</v>
      </c>
      <c r="R153" s="12">
        <f t="shared" si="32"/>
        <v>-71542.19</v>
      </c>
      <c r="S153" s="12">
        <f t="shared" si="32"/>
        <v>-168895.44</v>
      </c>
      <c r="T153" s="12">
        <f t="shared" si="32"/>
        <v>49131.13</v>
      </c>
      <c r="U153" s="12">
        <f t="shared" si="32"/>
        <v>246393.54</v>
      </c>
      <c r="V153" s="12">
        <f t="shared" si="32"/>
        <v>25073.74</v>
      </c>
      <c r="W153" s="12"/>
      <c r="X153" s="12">
        <f>ROUND(SUM(H153:W153),5)</f>
        <v>-236644.83</v>
      </c>
      <c r="Y153" s="12">
        <f>ROUND(Y146+Y152,5)</f>
        <v>0</v>
      </c>
      <c r="Z153" s="12">
        <f>ROUND(Z146+Z152,5)</f>
        <v>-2137940</v>
      </c>
    </row>
    <row r="154" spans="1:26" ht="15.6" thickTop="1" thickBot="1" x14ac:dyDescent="0.35">
      <c r="Y154" s="14" t="s">
        <v>197</v>
      </c>
      <c r="Z154" s="12">
        <f>Z141+Z153</f>
        <v>559560</v>
      </c>
    </row>
    <row r="155" spans="1:26" ht="15" thickTop="1" x14ac:dyDescent="0.3"/>
  </sheetData>
  <pageMargins left="0.7" right="0.7" top="0.75" bottom="0.75" header="0.1" footer="0.3"/>
  <pageSetup orientation="portrait" horizontalDpi="1200" verticalDpi="1200" r:id="rId1"/>
  <headerFooter>
    <oddHeader>&amp;C&amp;"Arial,Bold"&amp;12Temecula Public Cemetery District
Approved Budget
FY 23-24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2C5E-9488-484A-84D3-06508169411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Approved Budget 23-24</vt:lpstr>
      <vt:lpstr>Sheet2</vt:lpstr>
      <vt:lpstr>'Approved Budget 23-24'!Print_Titles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Cindi</dc:creator>
  <cp:lastModifiedBy>Cindi</cp:lastModifiedBy>
  <dcterms:created xsi:type="dcterms:W3CDTF">2023-08-08T18:52:21Z</dcterms:created>
  <dcterms:modified xsi:type="dcterms:W3CDTF">2023-08-08T20:29:41Z</dcterms:modified>
</cp:coreProperties>
</file>